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Июнь 23 г." sheetId="1" r:id="rId1"/>
    <sheet name="Лист2" sheetId="2" r:id="rId2"/>
    <sheet name="Декабрь 23г." sheetId="3" r:id="rId3"/>
  </sheets>
  <definedNames/>
  <calcPr fullCalcOnLoad="1"/>
</workbook>
</file>

<file path=xl/sharedStrings.xml><?xml version="1.0" encoding="utf-8"?>
<sst xmlns="http://schemas.openxmlformats.org/spreadsheetml/2006/main" count="934" uniqueCount="449">
  <si>
    <t xml:space="preserve">   Замеры токов и напряжений в начале и конце линий 0,4 кВ  21 июня 2023 г.</t>
  </si>
  <si>
    <t>№ п/п
название ПС</t>
  </si>
  <si>
    <t>Наименивание линии  0,4 кВ</t>
  </si>
  <si>
    <t xml:space="preserve">Токи на вводе </t>
  </si>
  <si>
    <t>Напряжение в конце 
линии 0,38 кВ, В</t>
  </si>
  <si>
    <t>Мощность   декабрь</t>
  </si>
  <si>
    <t>линии в ТП, А</t>
  </si>
  <si>
    <t>Ia</t>
  </si>
  <si>
    <t>I в</t>
  </si>
  <si>
    <t>Ic</t>
  </si>
  <si>
    <t>In</t>
  </si>
  <si>
    <t>Ua</t>
  </si>
  <si>
    <t>Uв</t>
  </si>
  <si>
    <t>Uc</t>
  </si>
  <si>
    <t>P кВт</t>
  </si>
  <si>
    <t xml:space="preserve">ПС АС-8 ВЛ 6кВ №805 ТП1187    п. Реконструктор </t>
  </si>
  <si>
    <t>ф1 Донагропромсервис</t>
  </si>
  <si>
    <t>ф2 Ростполимерпром</t>
  </si>
  <si>
    <t>ф3 МТС</t>
  </si>
  <si>
    <t>ф4 Вымпелком</t>
  </si>
  <si>
    <t>На вводе в РУ-0,4 кВ</t>
  </si>
  <si>
    <t>ПС АС-3 ВЛ 6кВ №305 ТП1301 г. Аксай, ул. Объездная</t>
  </si>
  <si>
    <t xml:space="preserve">ф1 Созидатель </t>
  </si>
  <si>
    <t>На вводе в РУ-0.4 кВ</t>
  </si>
  <si>
    <t>ПС АС-15 ВЛ 10 кВ №1513 ТП1348 г. Аксай</t>
  </si>
  <si>
    <t xml:space="preserve">ф1 Надежда ИВА </t>
  </si>
  <si>
    <t>ф2 Надежда ИВА</t>
  </si>
  <si>
    <t>ПС КС-3 КЛ 6кВ №27-42 РП 6 кВ, ТП1509 г. Аксай, ул. Платова</t>
  </si>
  <si>
    <t>ф1 Восход</t>
  </si>
  <si>
    <t>ф2 Восход</t>
  </si>
  <si>
    <t>ф3 Вера</t>
  </si>
  <si>
    <t>ф4 Вера</t>
  </si>
  <si>
    <t>ф5 Аренда</t>
  </si>
  <si>
    <t>ф6 Аренда</t>
  </si>
  <si>
    <t>ПС КС-3 КЛ 6кВ №27-42 РП 6 кВ, КТПН1532 г. Аксай, ул. Менделеева 53 а</t>
  </si>
  <si>
    <t>ф1 Садовая 16</t>
  </si>
  <si>
    <t>ф2 Садовая 16</t>
  </si>
  <si>
    <t xml:space="preserve">ф3 Авантаж </t>
  </si>
  <si>
    <t>ПС КС-3 КЛ 6 кВ №48, ТП3078 г. Аксай, ул. Ленина, 40</t>
  </si>
  <si>
    <t>ф1 ТБМ</t>
  </si>
  <si>
    <t>ф2 Саланг</t>
  </si>
  <si>
    <t>ф4 Химик</t>
  </si>
  <si>
    <t>ф4 Экоцентр</t>
  </si>
  <si>
    <t>ПС КС-3 КЛ 6 кВ №48, ТП3073                        г. Аксай,                            ул. Садовая, 31</t>
  </si>
  <si>
    <t>ф1 Сигма</t>
  </si>
  <si>
    <t>Т1</t>
  </si>
  <si>
    <t>ф2 Сигма</t>
  </si>
  <si>
    <t>ф3 Феникс</t>
  </si>
  <si>
    <t>Т2</t>
  </si>
  <si>
    <t>ф4 Феникс</t>
  </si>
  <si>
    <t>ООО "ЭлисФэшнРус" г. Ростов-на-Дону, пл. К.Маркса</t>
  </si>
  <si>
    <t>РП-2 КЛ-6 кВ № 2 ф18 ТП1313 Т1</t>
  </si>
  <si>
    <t xml:space="preserve">ТП 310 КЛ-6 кВ № 111 </t>
  </si>
  <si>
    <t>ПС АС-2 ВЛ 202 №311 ТП 3109 г. Аксай, Гулаева, 43/3</t>
  </si>
  <si>
    <t>Комкина</t>
  </si>
  <si>
    <t>ПС Ас -2 ВЛ 6кВ Л-205 №35 ТП 3035, г.ю Аксай, ул.Советская, 73</t>
  </si>
  <si>
    <t>ф.Стройсити</t>
  </si>
  <si>
    <t>ПС КС -3 Л 326, Л-101, Л348 ф.19 ТП 3092, г. Аксай, ул. Вартанова</t>
  </si>
  <si>
    <t>фИдеал</t>
  </si>
  <si>
    <t>АС -8 ВЛ №804, ТП 1607,п. Российский</t>
  </si>
  <si>
    <t>ООО"АКП"</t>
  </si>
  <si>
    <t>АС -8 ВЛ 804 ТП 1652, п. Российский</t>
  </si>
  <si>
    <t>АС-5 ВЛ 10кВ №501 ТП 1218 х. Алитуб</t>
  </si>
  <si>
    <t>Тихий Дон</t>
  </si>
  <si>
    <t xml:space="preserve">АС-14 ВЛ-1407 ТП 1083 </t>
  </si>
  <si>
    <t>Витязь</t>
  </si>
  <si>
    <t>АС-14 ВЛ-1407 ТП 1608</t>
  </si>
  <si>
    <t>АС-14 ВЛ-1407 ТП 1051</t>
  </si>
  <si>
    <t>Заря</t>
  </si>
  <si>
    <t>АС-14 ВЛ-1407 ТП 1052</t>
  </si>
  <si>
    <t>ПС Р4 ВЛ-441 ТП1602 х. Камышеваха</t>
  </si>
  <si>
    <t>КП" Изумрудный"</t>
  </si>
  <si>
    <t>ПС Р4 ВЛ441 ТП1643 х. Камышеваха,</t>
  </si>
  <si>
    <t>ПС Р4 ВЛ441 ТП1704, х. Камышеваха</t>
  </si>
  <si>
    <t>ПС Р4 ВЛ441 ТП 1705 х. Камышеваха</t>
  </si>
  <si>
    <t>ПС АС 12 ВЛ 1207 ТП 1703 п. Щепкин</t>
  </si>
  <si>
    <t>НП СЗУЗП "Щепкин"</t>
  </si>
  <si>
    <t>ПС АС 12 ВЛ 1207 ТП 1702,п. Щепкин</t>
  </si>
  <si>
    <t>ПС АС-6 ВЛ 10кВ № 655 КТП 1518 ст. Старочеркасская</t>
  </si>
  <si>
    <t>НП "Старочеркасская Ривьера"</t>
  </si>
  <si>
    <t>ПС КС-3 КЛ 6кВ № 317 ТП 5 г. Аксай, ул. Ленина, 1</t>
  </si>
  <si>
    <t>Кыр Бурхан</t>
  </si>
  <si>
    <t>ПС КС-3 КЛ 6кВ № 317  ТП 6 г. Аксай, ул. Ленина, 1</t>
  </si>
  <si>
    <t>ПС АС 7 ВЛ 10 кВ № 706 КТП 1393 п. Степной</t>
  </si>
  <si>
    <t>Слепакова Н.Б.</t>
  </si>
  <si>
    <t>ПС АС-8 ВЛ 6 кВ № 807 КТП 1660 п. Стапной</t>
  </si>
  <si>
    <t>Костанян Г.Г.</t>
  </si>
  <si>
    <t>БТ-3 КЛ 6кВ № 333,341 РП 6кВ г. Батайск, ул. 1-й Пятилетки 75а</t>
  </si>
  <si>
    <t>ООО "Стройгарант"</t>
  </si>
  <si>
    <t>ПС АС-1 ВЛ 10 кВ № 102 КТП 1188 г. Аксай, ул. Заречная</t>
  </si>
  <si>
    <t>ООО "Юг Руси"</t>
  </si>
  <si>
    <t>ПС АС-12 ВЛ 10кВ № 1207 КТП 1826 п. Щепкин</t>
  </si>
  <si>
    <t>ООО "Щепкин Союз"</t>
  </si>
  <si>
    <t>ПС КС-3 ВЛ 6кВ № 321 КТП 3065 г. Аксай, ул. Западная, 33</t>
  </si>
  <si>
    <t>ПАО "ВТБ" _ ООО "РЭТ"</t>
  </si>
  <si>
    <t>ПС АС-8 ВЛ 6кВ № 804 КТП 1525 п. Российский</t>
  </si>
  <si>
    <t>ООО "АУК" - ООО "РЭТ"</t>
  </si>
  <si>
    <t>ПС АС-8 ВЛ 6кВ № 804 КТП 1526 п Российский</t>
  </si>
  <si>
    <t>ВЛ 35кВ ПС 110/35/10 АС-1 - ПС 35/6 БТ-4         М-4 ДОН</t>
  </si>
  <si>
    <t>АО "ДонТГМ"</t>
  </si>
  <si>
    <t>ПС К-4 ВЛ 6 кВ Л-446, РП-18, ВЛ 6кВ Л2 , г. Каменск-Шахтинский</t>
  </si>
  <si>
    <t>ИП Климов И.П.</t>
  </si>
  <si>
    <t>ПС АС-8 ВЛ 6кВ 801 КТП 1706, п. Реконструктор</t>
  </si>
  <si>
    <t xml:space="preserve">Шутов </t>
  </si>
  <si>
    <t>ПС БТ1 ВЛ-6кВ Л-2Ф-19 КТП 0365 г. Батайск, М.Горького 374</t>
  </si>
  <si>
    <t>ИП Куцый Е.. БЕТОННЫЙ УЗЕЛ</t>
  </si>
  <si>
    <t>ПС 35/10 кВ АС-14 ВЛ 10кВ №1407 оп.10 КТП 1882 п. Рассвет</t>
  </si>
  <si>
    <t>ИП Розин</t>
  </si>
  <si>
    <t>ПС 35/10 кВ АС-14 ВЛ 10кВ №1407 оп.9 КТП 1885 п. Рассвет</t>
  </si>
  <si>
    <t>ИП Розина</t>
  </si>
  <si>
    <t>ПС 110/6 кВ КС-3 яч.26 КТП 03114 г. Аксай, ул. Ленина, 40</t>
  </si>
  <si>
    <t>ООО "Саланг"</t>
  </si>
  <si>
    <t>ПС 110/6 БТ-3 яч.343 ВЛ6 кВ Л-3 ф.5 КТП 0127 , г. Батайск, Самарский проезд, 5</t>
  </si>
  <si>
    <t>ИП Невзгода</t>
  </si>
  <si>
    <t>ПС 110/6 кВ БТ-1 яч.112, яч.146 РП-8  4БКТП-0355, г. Батайск, УК "Северная звезда"</t>
  </si>
  <si>
    <t>ООО "Батайск-Центр"</t>
  </si>
  <si>
    <t>ПС 110/10 кВ АС-12 ВЛ 10кВ № 1207 КТП 1743, п. Щепкин</t>
  </si>
  <si>
    <t>Слепакова Т.В.</t>
  </si>
  <si>
    <t>ПС 110/35/10 АС-1 ВЛ-10кВ №102 КТП 1661, п. Ольгинская, ул. Левобережная, 6</t>
  </si>
  <si>
    <t>СТ "Южтехмонтаж"</t>
  </si>
  <si>
    <t>БТ-1 Л-141/1, Л-146 ТП 165; КТП 0289, г. Батайск, ТЦ "Оранжерея"</t>
  </si>
  <si>
    <t>ИП Клименко Л.Н. "Оранжерея"</t>
  </si>
  <si>
    <t>ПС 110/6 кВ ГТП-3 Л 343 КТП 4030, г. Новочеркасск, ул. Спортивная, 23</t>
  </si>
  <si>
    <t>ООО фирма "Снежинка"</t>
  </si>
  <si>
    <t>ПСКС-3 ТП 03101 2х630 кВА г. Аксай, ул. Мира 2а</t>
  </si>
  <si>
    <t>ЖСК "Донские зори"</t>
  </si>
  <si>
    <t>ПС 110/6 КС-3 ВЛ 6кВ №325 КТП 03123 400кВА г. Ростов-на-Дону, ул. Аксайская, 6</t>
  </si>
  <si>
    <t>СНТ "Алмаз"</t>
  </si>
  <si>
    <t>ПС110/35/10 АС-11 ВЛ 10кВ № 1109 КТП 1742 400кВА ст. Грушевская, Новочерокасское шоссе, 1</t>
  </si>
  <si>
    <t>ИП Джумаков</t>
  </si>
  <si>
    <t>ПС35/6 АС-3 ВЛ 6кВ № 305 КТП 100 кВА № 1382 г. Аксай, ул. Объездная, 3</t>
  </si>
  <si>
    <t>ГК "Автомобилист"</t>
  </si>
  <si>
    <t>ПС 110/35/6 НЗПМ Л-3 6кВ КТП 400кВА № 01055 г. Новочеркасск, Ростовское шоссе 929</t>
  </si>
  <si>
    <t>ООО "НП "Орион ВДМ"</t>
  </si>
  <si>
    <t>ПС К-10 ВЛ 10кВ № 1014 КТП 630 кВа № 0236 г. Каменск-Шахтинский, пер. Послевой, 78а</t>
  </si>
  <si>
    <t>ООО "АС"</t>
  </si>
  <si>
    <t>ПС 220/110/10 Р-4 ВЛ 10кВ № 441 КТП 250 кВА № 1890 х. Камышеваха</t>
  </si>
  <si>
    <t>Асланова-РЭТ</t>
  </si>
  <si>
    <t>ПС 35/6 АС-3 ВЛ 6кВ № 305 КТП 160 кВА № 1036 г. Аксай, ул Садовая,33</t>
  </si>
  <si>
    <t>ИП Гапотий Р.В.</t>
  </si>
  <si>
    <t>ПС К-3 ВЛ 6кВ № 315 КТП 400 кВА г. Каменск-Шахтинский ул.Винная 4</t>
  </si>
  <si>
    <t>РЭТ (Шабанов)</t>
  </si>
  <si>
    <t>РП 1256 яч. 22 ТП-1 2х1000кВА</t>
  </si>
  <si>
    <t>ООО "Аффито"</t>
  </si>
  <si>
    <t>РП 1256 яч. 18 ТП-4 630кВА</t>
  </si>
  <si>
    <t>РП-1256 яч. 18 КТП 400кВА г. Ростов-на-Дону, ул. Каширская 9/53а</t>
  </si>
  <si>
    <t>ПС 110/10Ш42 ВЛ 10кВ оп. 94 КТП 2х2500 0361 сл. Красюковка, ул. Стадионная, 1а</t>
  </si>
  <si>
    <t>РЗУП</t>
  </si>
  <si>
    <t>ПС КС-3 ВЛ 6кВ Л 101ф.14 КТП 160кВА № 03049 г. Аксай, ул. Промышленная,13</t>
  </si>
  <si>
    <t>Егоров Г.Н.</t>
  </si>
  <si>
    <t>ПС КС-3 ВЛ 6кВ Л 101ф.14 КТП 400кВА № 03038 г. Аксай, пр. Ленина,57</t>
  </si>
  <si>
    <t>КЛ- 6кВ №69 ф.21, ф.22, ТП 6/0,4 кВ КТП № 0195 (2х1000кВА)</t>
  </si>
  <si>
    <t>РЭТ (Полет)</t>
  </si>
  <si>
    <t>КЛ 10кВ № 1027, 1020 от ТП 778 КТП 2175</t>
  </si>
  <si>
    <t>РЭТ (Штахановского)</t>
  </si>
  <si>
    <t>ПС Ас-1 ВЛ 10кВ №105 КТП 1805 (400кВА)</t>
  </si>
  <si>
    <t>РЭТ (Слепаков В.С)</t>
  </si>
  <si>
    <t>ф.921, ф.981 Р-9 6кВ КТП 1456 (400кВА)</t>
  </si>
  <si>
    <t>ООО "Элид"</t>
  </si>
  <si>
    <t>ф.3110, 3105 Р31 6кВ</t>
  </si>
  <si>
    <t>АО "ДОНТГМ"      6 кВ</t>
  </si>
  <si>
    <t>ВЛ 6кВ Прогресс КТП 645 (1000кВА)</t>
  </si>
  <si>
    <t>ООО "ЭТНА"</t>
  </si>
  <si>
    <t>ПС АС-11 ВЛ 10кВ № 1101 КТП 1953 (100кВА)</t>
  </si>
  <si>
    <t>ИП Спасибов С.В.</t>
  </si>
  <si>
    <t>ВЛ 35 кВ № 401, 211 Т1</t>
  </si>
  <si>
    <t>Г-16 Гуково</t>
  </si>
  <si>
    <t>яч.4</t>
  </si>
  <si>
    <t>яч.23</t>
  </si>
  <si>
    <t>яч.9</t>
  </si>
  <si>
    <t>яч.22</t>
  </si>
  <si>
    <t>БТ-1 Л-112, 146 6/0,4 кВА КТП 312 (1250 кВА)</t>
  </si>
  <si>
    <t>РЭТ КТП 312</t>
  </si>
  <si>
    <t>БТ-1 Л-141, 146, 112 6/0,4 кВА КТП 258 (630 кВА)</t>
  </si>
  <si>
    <t>РЭТ КТП 258</t>
  </si>
  <si>
    <t>ПС АС-8 Л-804 6/0,4 кВ КТП 1786 (400кВА)</t>
  </si>
  <si>
    <t>РЭТ Костюкова Л.В.</t>
  </si>
  <si>
    <t>ф.333, 341 БТ-3 2БКТП 021 (630 кВА)</t>
  </si>
  <si>
    <t>ИП Клименко С.В.</t>
  </si>
  <si>
    <t>ф.333, 341 БТ-3 2БКТП 022 (630 кВА)</t>
  </si>
  <si>
    <t>ф.333, 341 БТ-3 2БКТП 020 (2х630 кВА)</t>
  </si>
  <si>
    <t>ООО "Юг-Строй"</t>
  </si>
  <si>
    <t>РЕЕСТР</t>
  </si>
  <si>
    <t>актов замеров мощности 15 июня 2022 г. ООО "РемЭнергоТранспорт"</t>
  </si>
  <si>
    <t>№п/п</t>
  </si>
  <si>
    <t>Наименование потребителя</t>
  </si>
  <si>
    <t>Адрес объекта подключения (точки учета)</t>
  </si>
  <si>
    <t>Диспетчерское наименование питающего центра                                  (ПС, ВЛ, КЛ, ТП и т.д.)</t>
  </si>
  <si>
    <t>Данные по точкам и приборам учета</t>
  </si>
  <si>
    <t>Максим.мощ-ть замера, кВт</t>
  </si>
  <si>
    <t>Примечание</t>
  </si>
  <si>
    <t>Уровень напряжения (физический)</t>
  </si>
  <si>
    <t>ТН</t>
  </si>
  <si>
    <t>ТТ</t>
  </si>
  <si>
    <t>Расчетный коэффициент</t>
  </si>
  <si>
    <t>Тип счетчика</t>
  </si>
  <si>
    <t>Номер эл.счетчика</t>
  </si>
  <si>
    <t>ООО "Донагропромсервис"</t>
  </si>
  <si>
    <t>п.Реконструктор, ул.Садовая,1</t>
  </si>
  <si>
    <t>АС8 ВЛ 805 ТП 1187</t>
  </si>
  <si>
    <t>СН2</t>
  </si>
  <si>
    <t>600/5</t>
  </si>
  <si>
    <t>120</t>
  </si>
  <si>
    <t>СТЭБ-04Н</t>
  </si>
  <si>
    <t>156294</t>
  </si>
  <si>
    <t>ООО " АксайКоммуналПром"</t>
  </si>
  <si>
    <t>Аксайский район, п.Российский, 175м от ул.Речников</t>
  </si>
  <si>
    <t>АС-8, ВЛ-804, ТП-1652</t>
  </si>
  <si>
    <t>СН-2</t>
  </si>
  <si>
    <t>6000/100</t>
  </si>
  <si>
    <t>30/5</t>
  </si>
  <si>
    <t>360</t>
  </si>
  <si>
    <t xml:space="preserve">Меркурий 234 ARTM-00 </t>
  </si>
  <si>
    <t>ООО "Аксай Коммунал Пром"</t>
  </si>
  <si>
    <t>Аксайский район, п.Российский ул.Фисташковая 8</t>
  </si>
  <si>
    <t>АС-8, ВЛ-804, ТП-1607</t>
  </si>
  <si>
    <t>400/5</t>
  </si>
  <si>
    <t>80</t>
  </si>
  <si>
    <t>Нева 323</t>
  </si>
  <si>
    <t>СНТ "Надежда ИВА"</t>
  </si>
  <si>
    <t>г.Аксай, 1054км а/м М-4</t>
  </si>
  <si>
    <t>АС-14 ф1406 ТП 1348</t>
  </si>
  <si>
    <t>ООО "Созидатель"</t>
  </si>
  <si>
    <t>г.Аксай, ул.Объездная,10</t>
  </si>
  <si>
    <t>АС-3, ВЛ-305, ТП-1301</t>
  </si>
  <si>
    <t>300/5</t>
  </si>
  <si>
    <t>СНТ "Тихий Дон" - ООО "РЭТ"</t>
  </si>
  <si>
    <t>Аксайский район, х.Алитуб</t>
  </si>
  <si>
    <t>АС-5, ВЛ-501, ТП 1218</t>
  </si>
  <si>
    <t>1</t>
  </si>
  <si>
    <t xml:space="preserve"> ООО "Сигма"</t>
  </si>
  <si>
    <t>г.Аксай, ул.Садовая,31</t>
  </si>
  <si>
    <t>КС 3, яч - 42, ТП-1509,1532</t>
  </si>
  <si>
    <t>А1805</t>
  </si>
  <si>
    <t>КС 3, яч 27, ТП-1509,1532</t>
  </si>
  <si>
    <t>АТ 805</t>
  </si>
  <si>
    <t>ООО "Строй-Сити"</t>
  </si>
  <si>
    <t>г.Аксай, ул.Советская, 73</t>
  </si>
  <si>
    <t>АС 2 Л 205 ТП 3035</t>
  </si>
  <si>
    <t>200/5</t>
  </si>
  <si>
    <t>40</t>
  </si>
  <si>
    <t>Меркурий 230ART-03 PCIGN</t>
  </si>
  <si>
    <t>Комкина - ООО "РЭТ"</t>
  </si>
  <si>
    <t>г.Аксай, ул.Гулаева, 43/3</t>
  </si>
  <si>
    <t>АС 2, Л 202 ТП 3109</t>
  </si>
  <si>
    <t>150/5</t>
  </si>
  <si>
    <t>30</t>
  </si>
  <si>
    <t>ООО "Сигма"</t>
  </si>
  <si>
    <t>КС 3 Л 48 ТП 3073 Т1</t>
  </si>
  <si>
    <t>50/5</t>
  </si>
  <si>
    <t>600</t>
  </si>
  <si>
    <t>Меркурий 230-АРТ</t>
  </si>
  <si>
    <t>КС 3 Л 48 ТП 3073 Т2</t>
  </si>
  <si>
    <t>ООО "ТБМ-Юг"</t>
  </si>
  <si>
    <t>г.Аксай, пр.Ленина, 40</t>
  </si>
  <si>
    <t>КС 3 Л 48 ТП 3078</t>
  </si>
  <si>
    <t>1000/5</t>
  </si>
  <si>
    <t>200</t>
  </si>
  <si>
    <t>ООО "Элис Фэшн Рус"</t>
  </si>
  <si>
    <t>г.Ростов-на-Дону, 4 линия</t>
  </si>
  <si>
    <t>1500/5</t>
  </si>
  <si>
    <t>300</t>
  </si>
  <si>
    <t>СЕ-303</t>
  </si>
  <si>
    <t>ООО Идеал" - ООО "РЭТ"</t>
  </si>
  <si>
    <t>г.Аксай ул.Вартанова, 31</t>
  </si>
  <si>
    <t>КС-3 Л-48 ТП 3092 Т1</t>
  </si>
  <si>
    <t>Меркурий 230 ART-03 PCIGN</t>
  </si>
  <si>
    <t>КС-3 Л-48 ТП 3092 Т2</t>
  </si>
  <si>
    <t>100/5</t>
  </si>
  <si>
    <t>Меркурий 230 ART-03 CLN</t>
  </si>
  <si>
    <t>СНТ "Витязь" - ООО "РЭТ"</t>
  </si>
  <si>
    <t>Аксайский район, п.Щепкин, за чертой населенного пункта</t>
  </si>
  <si>
    <t>АС14 ВЛ 1406 ТП 1083</t>
  </si>
  <si>
    <t>250/5</t>
  </si>
  <si>
    <t>50</t>
  </si>
  <si>
    <t>НЕВА 323</t>
  </si>
  <si>
    <t>АС-14 ВЛ 1406 ТП 1608</t>
  </si>
  <si>
    <t>500/5</t>
  </si>
  <si>
    <t>100</t>
  </si>
  <si>
    <t>СНТ "Заря" - ООО "РЭТ"</t>
  </si>
  <si>
    <t>АС -14 ВЛ 1406 ТП 1052</t>
  </si>
  <si>
    <t>АС-14 ВЛ-1406 ТП 1051</t>
  </si>
  <si>
    <t>КП  "Изумрудный"</t>
  </si>
  <si>
    <t>х.Камышеваха</t>
  </si>
  <si>
    <t>ПС Р4 ВЛ10кВ №441 ШВУ</t>
  </si>
  <si>
    <t>10000/100</t>
  </si>
  <si>
    <t>3000</t>
  </si>
  <si>
    <t>Меркурий 230 ART 00</t>
  </si>
  <si>
    <t xml:space="preserve">  </t>
  </si>
  <si>
    <t>НП "Щепкин"</t>
  </si>
  <si>
    <t>п.Щепкин</t>
  </si>
  <si>
    <t>ПС АС12 ВЛ 10кВ № 1207 ТП 1702</t>
  </si>
  <si>
    <t>800/5</t>
  </si>
  <si>
    <t>ПС АС12 ВЛ 10кВ № 1207 ТП 1703</t>
  </si>
  <si>
    <t>НП СЗУЗП "Старочеркасская Ривьера"</t>
  </si>
  <si>
    <t>ст. Старочеркасская</t>
  </si>
  <si>
    <t>ПС АС 6 ВЛ 10 кВ № 655 ШВУ</t>
  </si>
  <si>
    <t>1000/100</t>
  </si>
  <si>
    <t>РИМ 889,01</t>
  </si>
  <si>
    <t>г.Аксай, пр. Ленина, 1</t>
  </si>
  <si>
    <t xml:space="preserve"> ТП 5, ПС КС-3 КЛ 6 кВ № 317, 318</t>
  </si>
  <si>
    <t>1600/5</t>
  </si>
  <si>
    <t>Меркурий 230ART</t>
  </si>
  <si>
    <t>ТП 6ПС КС-3 КЛ 6 кВ № 317, 318</t>
  </si>
  <si>
    <t>Аксайский район, в 1,5 км от п.Рассвет</t>
  </si>
  <si>
    <t>ПС АС-7 ВЛ 10 кВ № 706 КТП 1393</t>
  </si>
  <si>
    <t>Аксайский район, в границах земель АО Аксайское</t>
  </si>
  <si>
    <t>ПС АС-8 ВЛ 6 кВ №807 кВ ктп 1660</t>
  </si>
  <si>
    <t>СТЭБ-04Н-7,5-3С</t>
  </si>
  <si>
    <t>г.Батайск ул. 1-й Пятилетки, 75А</t>
  </si>
  <si>
    <t>БТ-3 КЛ 6кВ №333, 341 Рп 6 кВ, 3БКТП</t>
  </si>
  <si>
    <t>Альфа А 1805</t>
  </si>
  <si>
    <t>ООО "ЮгРуси"</t>
  </si>
  <si>
    <t>г.Аксай, ул.Заречная, 5</t>
  </si>
  <si>
    <t>ПС АС-1, ВЛ 10 кВ №102 КТП 1188</t>
  </si>
  <si>
    <t>10000/5</t>
  </si>
  <si>
    <t>Аксайский район, п.Щепкин</t>
  </si>
  <si>
    <t>ПС АС-12, ВЛ-10кВ, № 1207, КТП 1826</t>
  </si>
  <si>
    <t>ПАО "ВТБ" -ООО "РЭТ"</t>
  </si>
  <si>
    <t>г.Аксай, ул. Западная, 33</t>
  </si>
  <si>
    <t>ПС КС-3 ВЛ 6кВ № 321 КТП 3065</t>
  </si>
  <si>
    <t>Меркурий 230</t>
  </si>
  <si>
    <t>Ростовская область, г. Аксай</t>
  </si>
  <si>
    <t>ПС АС-8, ВЛ 6кВ № 804 КТП 1525</t>
  </si>
  <si>
    <t>СТЕБ-04Н-7,5-3С</t>
  </si>
  <si>
    <t>ПС АС-8 ВЛ 6кВ № 804 КТП 1526</t>
  </si>
  <si>
    <t>АО "ДонТрансГидроМеханизация"</t>
  </si>
  <si>
    <t>Ростовская область, Аксайский район, в границах земель АО Луговое</t>
  </si>
  <si>
    <t>ВЛ 35кВ, ПС110/35/10 кВ АС-1- ПС35/6кВ БТ-4</t>
  </si>
  <si>
    <t>ВН</t>
  </si>
  <si>
    <t>Рим-889,01</t>
  </si>
  <si>
    <t xml:space="preserve"> ИП Климов И.П.</t>
  </si>
  <si>
    <t>г.Каменск-Шахтинский, ул. Заводская 26Б</t>
  </si>
  <si>
    <t xml:space="preserve">ПС К-4 ВЛ 6 кВ Л-446, РП-18, ВЛ 6кВ Л2 </t>
  </si>
  <si>
    <t>10 / 5</t>
  </si>
  <si>
    <t>Меркурий 234ARTМ</t>
  </si>
  <si>
    <t>Шутов М.</t>
  </si>
  <si>
    <t>п.Рконструктор</t>
  </si>
  <si>
    <t>ПС АС-8 ВЛ 6кВ 801 КТП 1706</t>
  </si>
  <si>
    <t>CT 303</t>
  </si>
  <si>
    <t>ИП Куцый П.Н.</t>
  </si>
  <si>
    <t>ПС БТ-1 ВЛ 6кВ Л-2 ф.19 КТП 0365</t>
  </si>
  <si>
    <t>20/5</t>
  </si>
  <si>
    <t>Меркурий 324 ARTM</t>
  </si>
  <si>
    <t>п. Рассвет, ул. Комсамольская, 79</t>
  </si>
  <si>
    <t>ПС БТ-1 АС-14 ВЛ 10кВ № 1407 оп.10 КТП 1882</t>
  </si>
  <si>
    <t>ТОП-М-0,66УЗ</t>
  </si>
  <si>
    <t>п. Рассвет, ул. Комсамольская, 79А</t>
  </si>
  <si>
    <t>ПС БТ-1 АС-14 ВЛ 10кВ № 1407 оп.9 КТП 1885</t>
  </si>
  <si>
    <t>г.Аксай, пр. Лена, 40</t>
  </si>
  <si>
    <t>ПС 110/6кВ КС-3 КТП 03114</t>
  </si>
  <si>
    <t xml:space="preserve">Меркурий 230AR -03 R </t>
  </si>
  <si>
    <t>г.Батайск, Самарский проезд, 5</t>
  </si>
  <si>
    <t>ПС 110/6 БТ-3 яч.343ВЛ-6 кВ Л-3 ф.5 КТП 0127</t>
  </si>
  <si>
    <t>Меркурий 234ARTМ -03</t>
  </si>
  <si>
    <t>г.Батайск, ул. Серерная, 2А</t>
  </si>
  <si>
    <t>ПС 110/6 кВ БТ-1 яч.112, яч.146 РП-8 4БКТП-0355</t>
  </si>
  <si>
    <t>Меркурий 230 ART-03</t>
  </si>
  <si>
    <t>Аксайский райрн, ООО "Аграрное" поле №6</t>
  </si>
  <si>
    <t>ПС 110/10кВ АС-12 ВЛ-6кВ № 1207 КТП 1743</t>
  </si>
  <si>
    <t>СЕ 303</t>
  </si>
  <si>
    <t>Ст "Южтехмонтаж"</t>
  </si>
  <si>
    <t>Аксайский район, ст. Ольгинская, ул. Левобережная, 6</t>
  </si>
  <si>
    <t>ПС 110/35/10 АС-1 ВЛ-10кВ № 102 КТП 1661</t>
  </si>
  <si>
    <t>33019989-17</t>
  </si>
  <si>
    <t>ИП Клименко Л.Н.</t>
  </si>
  <si>
    <t>г.Батайск, ул. Огородная, 74а</t>
  </si>
  <si>
    <t>БТ-1 Л-141/1, Л-146 ТП-165, КТП 0289</t>
  </si>
  <si>
    <t>СЕ303</t>
  </si>
  <si>
    <t>г.Новочеркасск, ул. Спортивная, 23</t>
  </si>
  <si>
    <t>ПС 110/6 кВ ГТП-3 Л-343 КТП 4030</t>
  </si>
  <si>
    <t>Меркурий 230ART -03 CN</t>
  </si>
  <si>
    <t>г. Аксай, ул. Мира 2а</t>
  </si>
  <si>
    <t xml:space="preserve">ПС КС-3 ТП 03101 </t>
  </si>
  <si>
    <t>Меркурий 230 ART-03 CN</t>
  </si>
  <si>
    <t>г.Ростов-на-Дону, ул. Аксайская,6</t>
  </si>
  <si>
    <t>ПС 110/6 КС-3 ВЛ 6кВ №325 КТП 03132</t>
  </si>
  <si>
    <t>Меркурий 230ART -03 PQCSIGDN</t>
  </si>
  <si>
    <t>ст. Грушевская, Новочеркасское шоссе,1</t>
  </si>
  <si>
    <t>ПС 110/35/10 АС-11 ВЛ 10кВ № 1109 КТП 1742</t>
  </si>
  <si>
    <t>Hbv 384,02</t>
  </si>
  <si>
    <t>ГК Автомобилист</t>
  </si>
  <si>
    <t>г.Аксай, ул. Объездная,3</t>
  </si>
  <si>
    <t>ПС 35/6 АС-3 ВЛ 6кВ №305 КТП 1382</t>
  </si>
  <si>
    <t>СТЭБ-0,4</t>
  </si>
  <si>
    <t>г.Новочеркасск Ростовское шоссе 929</t>
  </si>
  <si>
    <t>ПС 110/35/6 НЗПМ Л-3 6кВ КТП 400кВА № 01055</t>
  </si>
  <si>
    <t>г.Каменск-Шахтинский, пер. Полевой 78а</t>
  </si>
  <si>
    <t>ПС К-10 ВЛ 10кВ № 1014 КТП 0236</t>
  </si>
  <si>
    <t>Меркурий 230 ART-00</t>
  </si>
  <si>
    <t>Асланова-ООО "РЭТ"</t>
  </si>
  <si>
    <t>ПС 220/110/10 Р-4 ВЛ 10кВ №441 КТП 1890</t>
  </si>
  <si>
    <t>г.Аксай, ул. Садовая,33</t>
  </si>
  <si>
    <t>ПС 35/6 АС-3 ВЛ 6кВ №305 КТП 1036</t>
  </si>
  <si>
    <t>СТЭБ-0,4н</t>
  </si>
  <si>
    <t>Шебанов - ООО "РЭТ"</t>
  </si>
  <si>
    <t>г. Каменск-Шахтинский ул. Винная,4</t>
  </si>
  <si>
    <t>ПС К-3 ВЛ-6кВ №315 КТП 400кВА</t>
  </si>
  <si>
    <t xml:space="preserve"> г. Ростов-на-Дону, ул. Каширская, 9/53а</t>
  </si>
  <si>
    <t>РП-1256 яч.22 КТП 2х1000</t>
  </si>
  <si>
    <t>РП-1256 яч.18 КТП  630,</t>
  </si>
  <si>
    <t xml:space="preserve">РП-1256 яч.18 КТП 400, </t>
  </si>
  <si>
    <t>ООО "РЗУП"</t>
  </si>
  <si>
    <t>сл. Красюковская, ул Стадионная, 1а</t>
  </si>
  <si>
    <t>ПС 110/10 Ш42 ВЛ 10кВ от 94 КТП 0361</t>
  </si>
  <si>
    <t>Рим 384,1</t>
  </si>
  <si>
    <t>008606/008607</t>
  </si>
  <si>
    <t>ИП Егоров</t>
  </si>
  <si>
    <t>г.Аксай, ул. Промышленная, 13</t>
  </si>
  <si>
    <t>ПС КС-3 ВЛ 6 кВ Л 101 ф.14 КТП 03049</t>
  </si>
  <si>
    <t>Меркурий 234 ART-03</t>
  </si>
  <si>
    <t>г. Аксай, ул. Ленина, 57</t>
  </si>
  <si>
    <t>ПС КС-3 ВЛ 6 кВ Л 101 ф.14 КТП 03038</t>
  </si>
  <si>
    <t>Полет - ООО "РЭТ"</t>
  </si>
  <si>
    <t>г. Ростов-на-Дону, ул. Салютина, 2, 2а</t>
  </si>
  <si>
    <t>КЛ 6кВ " 69 ф. 21 КТП 0195</t>
  </si>
  <si>
    <t>КЛ 6кВ " 69 ф. 22 КТП 0195</t>
  </si>
  <si>
    <t>CY-2</t>
  </si>
  <si>
    <t>г. Ростов-на-Дону ул. Штахановского</t>
  </si>
  <si>
    <t>Энергомера СЕ300</t>
  </si>
  <si>
    <t xml:space="preserve">г. Ростов-на-Дону  </t>
  </si>
  <si>
    <t>Энергомера СЕ303</t>
  </si>
  <si>
    <t>г. Ростов-на-Дону</t>
  </si>
  <si>
    <t>Ростовская область, с.Бессергеньевка</t>
  </si>
  <si>
    <t>РИМ 384.02</t>
  </si>
  <si>
    <t>г.Гуково</t>
  </si>
  <si>
    <t xml:space="preserve">ВЛ 35 кВ № 401, 211 </t>
  </si>
  <si>
    <t>150/5/30</t>
  </si>
  <si>
    <t>ЕА05RL-B-4</t>
  </si>
  <si>
    <t>ЕА05RL-B-3</t>
  </si>
  <si>
    <t>г.Батайск</t>
  </si>
  <si>
    <t>БТ-1 Л-112, 6/0,4 кВА КТП 312 (1250 кВА)</t>
  </si>
  <si>
    <t>БТ-1 Л-146 6/0,4 кВА КТП 312 (1250 кВА)</t>
  </si>
  <si>
    <t>Аксайский район, п. Российский</t>
  </si>
  <si>
    <t>г. Батайск</t>
  </si>
  <si>
    <t>ф.333, 341 БТ-3 2БКТП 021 (630 кВА) ввод 1</t>
  </si>
  <si>
    <t>2000/5</t>
  </si>
  <si>
    <t>ф.333, 341 БТ-3 2БКТП 021 (630 кВА) ввод 2</t>
  </si>
  <si>
    <t>ВСЕГО:</t>
  </si>
  <si>
    <t>кВт</t>
  </si>
  <si>
    <t xml:space="preserve"> г. Новочеркасск        ТП-4041                         </t>
  </si>
  <si>
    <t>КТП-1128</t>
  </si>
  <si>
    <t>ТП-1083</t>
  </si>
  <si>
    <t>ТП-1086</t>
  </si>
  <si>
    <t>ТП-1032</t>
  </si>
  <si>
    <t>ТП-1073</t>
  </si>
  <si>
    <t>КТП - 1117</t>
  </si>
  <si>
    <t>НРК</t>
  </si>
  <si>
    <t xml:space="preserve"> г. Новочеркасск                      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</si>
</sst>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5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54" applyFont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6" fillId="0" borderId="10" xfId="53" applyNumberFormat="1" applyFont="1" applyFill="1" applyBorder="1" applyAlignment="1" applyProtection="1">
      <alignment horizontal="center" vertical="center" wrapText="1"/>
      <protection/>
    </xf>
    <xf numFmtId="0" fontId="6" fillId="0" borderId="11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33" applyFont="1" applyFill="1" applyBorder="1" applyAlignment="1">
      <alignment horizontal="center" vertical="center" wrapText="1"/>
      <protection/>
    </xf>
    <xf numFmtId="0" fontId="4" fillId="33" borderId="10" xfId="53" applyNumberFormat="1" applyFont="1" applyFill="1" applyBorder="1" applyAlignment="1" applyProtection="1">
      <alignment horizontal="center" vertical="center" wrapText="1"/>
      <protection/>
    </xf>
    <xf numFmtId="0" fontId="4" fillId="33" borderId="11" xfId="53" applyNumberFormat="1" applyFont="1" applyFill="1" applyBorder="1" applyAlignment="1" applyProtection="1">
      <alignment horizontal="center" vertical="center" wrapText="1"/>
      <protection/>
    </xf>
    <xf numFmtId="166" fontId="0" fillId="33" borderId="10" xfId="0" applyNumberFormat="1" applyFill="1" applyBorder="1" applyAlignment="1">
      <alignment horizontal="center" vertical="center"/>
    </xf>
    <xf numFmtId="166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66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53" applyNumberFormat="1" applyFont="1" applyFill="1" applyBorder="1" applyAlignment="1" applyProtection="1">
      <alignment horizontal="center" vertical="center" wrapText="1"/>
      <protection/>
    </xf>
    <xf numFmtId="0" fontId="5" fillId="33" borderId="11" xfId="53" applyNumberFormat="1" applyFont="1" applyFill="1" applyBorder="1" applyAlignment="1" applyProtection="1">
      <alignment horizontal="center" vertical="center" wrapText="1"/>
      <protection/>
    </xf>
    <xf numFmtId="166" fontId="2" fillId="33" borderId="10" xfId="0" applyNumberFormat="1" applyFont="1" applyFill="1" applyBorder="1" applyAlignment="1">
      <alignment horizontal="center" vertical="center"/>
    </xf>
    <xf numFmtId="166" fontId="0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8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66" fontId="0" fillId="33" borderId="10" xfId="0" applyNumberFormat="1" applyFont="1" applyFill="1" applyBorder="1" applyAlignment="1">
      <alignment horizontal="center" vertical="center"/>
    </xf>
    <xf numFmtId="166" fontId="0" fillId="33" borderId="10" xfId="0" applyNumberFormat="1" applyFont="1" applyFill="1" applyBorder="1" applyAlignment="1">
      <alignment horizontal="center"/>
    </xf>
    <xf numFmtId="166" fontId="2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2" fillId="33" borderId="13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wrapText="1" readingOrder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left" vertical="center" readingOrder="1"/>
    </xf>
    <xf numFmtId="49" fontId="9" fillId="0" borderId="10" xfId="0" applyNumberFormat="1" applyFont="1" applyFill="1" applyBorder="1" applyAlignment="1">
      <alignment wrapText="1" readingOrder="1"/>
    </xf>
    <xf numFmtId="49" fontId="9" fillId="0" borderId="10" xfId="0" applyNumberFormat="1" applyFont="1" applyFill="1" applyBorder="1" applyAlignment="1">
      <alignment horizontal="left" wrapText="1" readingOrder="1"/>
    </xf>
    <xf numFmtId="49" fontId="9" fillId="0" borderId="10" xfId="0" applyNumberFormat="1" applyFont="1" applyFill="1" applyBorder="1" applyAlignment="1">
      <alignment horizontal="center" wrapText="1" readingOrder="1"/>
    </xf>
    <xf numFmtId="2" fontId="9" fillId="0" borderId="10" xfId="0" applyNumberFormat="1" applyFont="1" applyFill="1" applyBorder="1" applyAlignment="1">
      <alignment horizontal="center" wrapText="1" readingOrder="1"/>
    </xf>
    <xf numFmtId="1" fontId="9" fillId="0" borderId="10" xfId="0" applyNumberFormat="1" applyFont="1" applyFill="1" applyBorder="1" applyAlignment="1">
      <alignment horizontal="center" wrapText="1" readingOrder="1"/>
    </xf>
    <xf numFmtId="0" fontId="9" fillId="0" borderId="15" xfId="0" applyFont="1" applyFill="1" applyBorder="1" applyAlignment="1">
      <alignment/>
    </xf>
    <xf numFmtId="2" fontId="9" fillId="0" borderId="11" xfId="0" applyNumberFormat="1" applyFont="1" applyFill="1" applyBorder="1" applyAlignment="1">
      <alignment horizontal="center" wrapText="1" readingOrder="1"/>
    </xf>
    <xf numFmtId="49" fontId="9" fillId="0" borderId="12" xfId="0" applyNumberFormat="1" applyFont="1" applyFill="1" applyBorder="1" applyAlignment="1">
      <alignment vertical="center" readingOrder="1"/>
    </xf>
    <xf numFmtId="49" fontId="9" fillId="0" borderId="12" xfId="0" applyNumberFormat="1" applyFont="1" applyFill="1" applyBorder="1" applyAlignment="1">
      <alignment wrapText="1" readingOrder="1"/>
    </xf>
    <xf numFmtId="1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/>
    </xf>
    <xf numFmtId="49" fontId="9" fillId="0" borderId="12" xfId="0" applyNumberFormat="1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9" fillId="0" borderId="12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12" xfId="0" applyFont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0" borderId="16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54" applyFont="1" applyBorder="1" applyAlignment="1">
      <alignment/>
      <protection/>
    </xf>
    <xf numFmtId="0" fontId="5" fillId="0" borderId="10" xfId="53" applyNumberFormat="1" applyFont="1" applyFill="1" applyBorder="1" applyAlignment="1" applyProtection="1">
      <alignment horizontal="center" vertical="top" wrapText="1"/>
      <protection/>
    </xf>
    <xf numFmtId="0" fontId="5" fillId="0" borderId="10" xfId="53" applyNumberFormat="1" applyFont="1" applyFill="1" applyBorder="1" applyAlignment="1" applyProtection="1">
      <alignment horizontal="center" vertical="center" wrapText="1"/>
      <protection/>
    </xf>
    <xf numFmtId="0" fontId="5" fillId="0" borderId="11" xfId="53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9"/>
  <sheetViews>
    <sheetView tabSelected="1" zoomScalePageLayoutView="0" workbookViewId="0" topLeftCell="A1">
      <selection activeCell="J139" sqref="J139"/>
    </sheetView>
  </sheetViews>
  <sheetFormatPr defaultColWidth="11.625" defaultRowHeight="12.75"/>
  <cols>
    <col min="1" max="1" width="16.25390625" style="1" customWidth="1"/>
    <col min="2" max="2" width="15.25390625" style="2" customWidth="1"/>
    <col min="3" max="3" width="6.00390625" style="0" customWidth="1"/>
    <col min="4" max="4" width="5.375" style="0" customWidth="1"/>
    <col min="5" max="5" width="5.125" style="0" customWidth="1"/>
    <col min="6" max="6" width="5.75390625" style="0" customWidth="1"/>
    <col min="7" max="7" width="6.625" style="0" customWidth="1"/>
    <col min="8" max="9" width="7.00390625" style="0" customWidth="1"/>
    <col min="10" max="10" width="8.00390625" style="0" customWidth="1"/>
    <col min="11" max="238" width="9.125" style="0" customWidth="1"/>
  </cols>
  <sheetData>
    <row r="1" spans="1:10" ht="14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9" ht="12.75">
      <c r="A2" s="127"/>
      <c r="B2" s="127"/>
      <c r="C2" s="127"/>
      <c r="D2" s="127"/>
      <c r="E2" s="127"/>
      <c r="F2" s="127"/>
      <c r="G2" s="3"/>
      <c r="H2" s="3"/>
      <c r="I2" s="3"/>
    </row>
    <row r="3" spans="1:10" ht="12.75" customHeight="1">
      <c r="A3" s="128" t="s">
        <v>1</v>
      </c>
      <c r="B3" s="129" t="s">
        <v>2</v>
      </c>
      <c r="C3" s="129" t="s">
        <v>3</v>
      </c>
      <c r="D3" s="129"/>
      <c r="E3" s="129"/>
      <c r="F3" s="129"/>
      <c r="G3" s="130" t="s">
        <v>4</v>
      </c>
      <c r="H3" s="130"/>
      <c r="I3" s="130"/>
      <c r="J3" s="117" t="s">
        <v>5</v>
      </c>
    </row>
    <row r="4" spans="1:10" ht="42" customHeight="1">
      <c r="A4" s="128"/>
      <c r="B4" s="129"/>
      <c r="C4" s="129" t="s">
        <v>6</v>
      </c>
      <c r="D4" s="129"/>
      <c r="E4" s="129"/>
      <c r="F4" s="129"/>
      <c r="G4" s="130"/>
      <c r="H4" s="130"/>
      <c r="I4" s="130"/>
      <c r="J4" s="117"/>
    </row>
    <row r="5" spans="1:10" ht="23.25" customHeight="1">
      <c r="A5" s="128"/>
      <c r="B5" s="129"/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6" t="s">
        <v>13</v>
      </c>
      <c r="J5" s="7" t="s">
        <v>14</v>
      </c>
    </row>
    <row r="6" spans="1:11" s="14" customFormat="1" ht="37.5" customHeight="1">
      <c r="A6" s="122" t="s">
        <v>15</v>
      </c>
      <c r="B6" s="9" t="s">
        <v>16</v>
      </c>
      <c r="C6" s="10">
        <v>38</v>
      </c>
      <c r="D6" s="10">
        <v>39</v>
      </c>
      <c r="E6" s="10">
        <v>35</v>
      </c>
      <c r="F6" s="10">
        <v>5</v>
      </c>
      <c r="G6" s="10">
        <v>400</v>
      </c>
      <c r="H6" s="10">
        <v>399</v>
      </c>
      <c r="I6" s="11">
        <v>399</v>
      </c>
      <c r="J6" s="12">
        <f>(1.73*(G6+H6+I6)/3*(C6+D6+E6)/3*0.9)/1000</f>
        <v>23.212448000000006</v>
      </c>
      <c r="K6" s="13"/>
    </row>
    <row r="7" spans="1:11" s="14" customFormat="1" ht="37.5" customHeight="1">
      <c r="A7" s="122"/>
      <c r="B7" s="9" t="s">
        <v>17</v>
      </c>
      <c r="C7" s="10">
        <v>0</v>
      </c>
      <c r="D7" s="10">
        <v>0</v>
      </c>
      <c r="E7" s="10">
        <v>0</v>
      </c>
      <c r="F7" s="10">
        <v>0</v>
      </c>
      <c r="G7" s="10">
        <v>400</v>
      </c>
      <c r="H7" s="10">
        <v>401</v>
      </c>
      <c r="I7" s="11">
        <v>400</v>
      </c>
      <c r="J7" s="12">
        <f>(1.73*(G7+H7+I7)/3*(C7+D7+E7)/3*0.9)/1000</f>
        <v>0</v>
      </c>
      <c r="K7" s="13"/>
    </row>
    <row r="8" spans="1:11" s="17" customFormat="1" ht="24" customHeight="1">
      <c r="A8" s="122"/>
      <c r="B8" s="15" t="s">
        <v>18</v>
      </c>
      <c r="C8" s="10">
        <v>15</v>
      </c>
      <c r="D8" s="10">
        <v>16</v>
      </c>
      <c r="E8" s="10">
        <v>12</v>
      </c>
      <c r="F8" s="10">
        <v>1</v>
      </c>
      <c r="G8" s="10">
        <v>400</v>
      </c>
      <c r="H8" s="10">
        <v>399</v>
      </c>
      <c r="I8" s="11">
        <v>399</v>
      </c>
      <c r="J8" s="12">
        <f>(1.73*(G8+H8+I8)/3*(C8+D8+E8)/3*0.9)/1000</f>
        <v>8.911922</v>
      </c>
      <c r="K8" s="16"/>
    </row>
    <row r="9" spans="1:11" s="17" customFormat="1" ht="24" customHeight="1">
      <c r="A9" s="122"/>
      <c r="B9" s="15" t="s">
        <v>19</v>
      </c>
      <c r="C9" s="10">
        <v>18</v>
      </c>
      <c r="D9" s="10">
        <v>18</v>
      </c>
      <c r="E9" s="10">
        <v>19</v>
      </c>
      <c r="F9" s="10">
        <v>2</v>
      </c>
      <c r="G9" s="10">
        <v>400</v>
      </c>
      <c r="H9" s="10">
        <v>399</v>
      </c>
      <c r="I9" s="11">
        <v>399</v>
      </c>
      <c r="J9" s="12">
        <f>(1.73*(G9+H9+I9)/3*(C9+D9+E9)/3*0.9)/1000</f>
        <v>11.398969999999998</v>
      </c>
      <c r="K9" s="16"/>
    </row>
    <row r="10" spans="1:11" s="23" customFormat="1" ht="23.25" customHeight="1">
      <c r="A10" s="122"/>
      <c r="B10" s="18" t="s">
        <v>20</v>
      </c>
      <c r="C10" s="19">
        <f>SUM(C6:C9)</f>
        <v>71</v>
      </c>
      <c r="D10" s="19">
        <f>SUM(D6:D9)</f>
        <v>73</v>
      </c>
      <c r="E10" s="19">
        <f>SUM(E6:E9)</f>
        <v>66</v>
      </c>
      <c r="F10" s="19">
        <f>SUM(F6:F9)</f>
        <v>8</v>
      </c>
      <c r="G10" s="19">
        <v>400</v>
      </c>
      <c r="H10" s="19">
        <v>399</v>
      </c>
      <c r="I10" s="20">
        <v>399</v>
      </c>
      <c r="J10" s="21">
        <f>SUM(J6:J9)</f>
        <v>43.523340000000005</v>
      </c>
      <c r="K10" s="22"/>
    </row>
    <row r="11" spans="1:11" s="14" customFormat="1" ht="30.75" customHeight="1">
      <c r="A11" s="122" t="s">
        <v>21</v>
      </c>
      <c r="B11" s="24" t="s">
        <v>22</v>
      </c>
      <c r="C11" s="10">
        <v>20</v>
      </c>
      <c r="D11" s="10">
        <v>23</v>
      </c>
      <c r="E11" s="10">
        <v>23</v>
      </c>
      <c r="F11" s="10">
        <v>4</v>
      </c>
      <c r="G11" s="10">
        <v>408</v>
      </c>
      <c r="H11" s="10">
        <v>406</v>
      </c>
      <c r="I11" s="11">
        <v>406</v>
      </c>
      <c r="J11" s="12">
        <f>(1.73*(G11+H11+I11)/3*(C11+D11+E11)/3*0.9)/1000</f>
        <v>13.92996</v>
      </c>
      <c r="K11" s="22"/>
    </row>
    <row r="12" spans="1:11" s="23" customFormat="1" ht="27" customHeight="1">
      <c r="A12" s="122"/>
      <c r="B12" s="8" t="s">
        <v>23</v>
      </c>
      <c r="C12" s="19">
        <f>SUM(C11)</f>
        <v>20</v>
      </c>
      <c r="D12" s="19">
        <f aca="true" t="shared" si="0" ref="D12:I12">SUM(D11)</f>
        <v>23</v>
      </c>
      <c r="E12" s="19">
        <f t="shared" si="0"/>
        <v>23</v>
      </c>
      <c r="F12" s="19">
        <f t="shared" si="0"/>
        <v>4</v>
      </c>
      <c r="G12" s="19">
        <f t="shared" si="0"/>
        <v>408</v>
      </c>
      <c r="H12" s="19">
        <f t="shared" si="0"/>
        <v>406</v>
      </c>
      <c r="I12" s="19">
        <f t="shared" si="0"/>
        <v>406</v>
      </c>
      <c r="J12" s="21">
        <f>J11</f>
        <v>13.92996</v>
      </c>
      <c r="K12" s="22"/>
    </row>
    <row r="13" spans="1:11" s="17" customFormat="1" ht="31.5" customHeight="1">
      <c r="A13" s="122" t="s">
        <v>24</v>
      </c>
      <c r="B13" s="24" t="s">
        <v>25</v>
      </c>
      <c r="C13" s="10">
        <v>260</v>
      </c>
      <c r="D13" s="10">
        <v>224</v>
      </c>
      <c r="E13" s="10">
        <v>280</v>
      </c>
      <c r="F13" s="10">
        <v>32</v>
      </c>
      <c r="G13" s="10">
        <v>417</v>
      </c>
      <c r="H13" s="10">
        <v>410</v>
      </c>
      <c r="I13" s="11">
        <v>420</v>
      </c>
      <c r="J13" s="12">
        <f>(1.73*(G13+H13+I13)/3*(C13+D13+E13)/3*0.9)/1000</f>
        <v>164.81848399999998</v>
      </c>
      <c r="K13" s="22"/>
    </row>
    <row r="14" spans="1:11" s="17" customFormat="1" ht="31.5" customHeight="1">
      <c r="A14" s="122"/>
      <c r="B14" s="24" t="s">
        <v>26</v>
      </c>
      <c r="C14" s="10">
        <v>120</v>
      </c>
      <c r="D14" s="10">
        <v>90</v>
      </c>
      <c r="E14" s="10">
        <v>105</v>
      </c>
      <c r="F14" s="10">
        <v>11</v>
      </c>
      <c r="G14" s="10">
        <v>417</v>
      </c>
      <c r="H14" s="10">
        <v>410</v>
      </c>
      <c r="I14" s="11">
        <v>420</v>
      </c>
      <c r="J14" s="12">
        <f>(1.73*(G14+H14+I14)/3*(C14+D14+E14)/3*0.9)/1000</f>
        <v>67.95526500000001</v>
      </c>
      <c r="K14" s="22"/>
    </row>
    <row r="15" spans="1:11" s="23" customFormat="1" ht="31.5" customHeight="1">
      <c r="A15" s="122"/>
      <c r="B15" s="8" t="s">
        <v>23</v>
      </c>
      <c r="C15" s="19">
        <f>SUM(C13:C14)</f>
        <v>380</v>
      </c>
      <c r="D15" s="19">
        <f>SUM(D13:D14)</f>
        <v>314</v>
      </c>
      <c r="E15" s="19">
        <f>SUM(E13:E14)</f>
        <v>385</v>
      </c>
      <c r="F15" s="19">
        <f>SUM(F13:F14)</f>
        <v>43</v>
      </c>
      <c r="G15" s="19">
        <v>400</v>
      </c>
      <c r="H15" s="19">
        <v>400</v>
      </c>
      <c r="I15" s="20">
        <v>400</v>
      </c>
      <c r="J15" s="21">
        <f>SUM(J13:J14)</f>
        <v>232.773749</v>
      </c>
      <c r="K15" s="22"/>
    </row>
    <row r="16" spans="1:11" s="14" customFormat="1" ht="26.25" customHeight="1">
      <c r="A16" s="122" t="s">
        <v>27</v>
      </c>
      <c r="B16" s="9" t="s">
        <v>28</v>
      </c>
      <c r="C16" s="10">
        <v>30</v>
      </c>
      <c r="D16" s="10">
        <v>26</v>
      </c>
      <c r="E16" s="10">
        <v>28</v>
      </c>
      <c r="F16" s="10">
        <v>3</v>
      </c>
      <c r="G16" s="10">
        <v>400</v>
      </c>
      <c r="H16" s="10">
        <v>400</v>
      </c>
      <c r="I16" s="11">
        <v>401</v>
      </c>
      <c r="J16" s="12">
        <f aca="true" t="shared" si="1" ref="J16:J21">(1.73*(G16+H16+I16)/3*(C16+D16+E16)/3*0.9)/1000</f>
        <v>17.452932</v>
      </c>
      <c r="K16" s="22"/>
    </row>
    <row r="17" spans="1:11" s="14" customFormat="1" ht="26.25" customHeight="1">
      <c r="A17" s="122"/>
      <c r="B17" s="9" t="s">
        <v>29</v>
      </c>
      <c r="C17" s="10">
        <v>24</v>
      </c>
      <c r="D17" s="10">
        <v>28</v>
      </c>
      <c r="E17" s="10">
        <v>21</v>
      </c>
      <c r="F17" s="10">
        <v>2</v>
      </c>
      <c r="G17" s="10">
        <v>400</v>
      </c>
      <c r="H17" s="10">
        <v>400</v>
      </c>
      <c r="I17" s="11">
        <v>401</v>
      </c>
      <c r="J17" s="12">
        <f t="shared" si="1"/>
        <v>15.167429000000004</v>
      </c>
      <c r="K17" s="22"/>
    </row>
    <row r="18" spans="1:11" s="14" customFormat="1" ht="26.25" customHeight="1">
      <c r="A18" s="122"/>
      <c r="B18" s="9" t="s">
        <v>30</v>
      </c>
      <c r="C18" s="10">
        <v>18</v>
      </c>
      <c r="D18" s="10">
        <v>21</v>
      </c>
      <c r="E18" s="10">
        <v>15</v>
      </c>
      <c r="F18" s="10">
        <v>3</v>
      </c>
      <c r="G18" s="10">
        <v>400</v>
      </c>
      <c r="H18" s="10">
        <v>400</v>
      </c>
      <c r="I18" s="11">
        <v>401</v>
      </c>
      <c r="J18" s="12">
        <f t="shared" si="1"/>
        <v>11.219742</v>
      </c>
      <c r="K18" s="22"/>
    </row>
    <row r="19" spans="1:11" s="14" customFormat="1" ht="26.25" customHeight="1">
      <c r="A19" s="122"/>
      <c r="B19" s="9" t="s">
        <v>31</v>
      </c>
      <c r="C19" s="10">
        <v>35</v>
      </c>
      <c r="D19" s="10">
        <v>37</v>
      </c>
      <c r="E19" s="10">
        <v>28</v>
      </c>
      <c r="F19" s="10">
        <v>3</v>
      </c>
      <c r="G19" s="10">
        <v>400</v>
      </c>
      <c r="H19" s="10">
        <v>400</v>
      </c>
      <c r="I19" s="11">
        <v>401</v>
      </c>
      <c r="J19" s="12">
        <f t="shared" si="1"/>
        <v>20.777300000000004</v>
      </c>
      <c r="K19" s="22"/>
    </row>
    <row r="20" spans="1:11" s="14" customFormat="1" ht="26.25" customHeight="1">
      <c r="A20" s="122"/>
      <c r="B20" s="9" t="s">
        <v>32</v>
      </c>
      <c r="C20" s="10">
        <v>26</v>
      </c>
      <c r="D20" s="10">
        <v>23</v>
      </c>
      <c r="E20" s="10">
        <v>27</v>
      </c>
      <c r="F20" s="10">
        <v>1</v>
      </c>
      <c r="G20" s="10">
        <v>400</v>
      </c>
      <c r="H20" s="10">
        <v>400</v>
      </c>
      <c r="I20" s="11">
        <v>401</v>
      </c>
      <c r="J20" s="12">
        <f t="shared" si="1"/>
        <v>15.790748</v>
      </c>
      <c r="K20" s="22"/>
    </row>
    <row r="21" spans="1:11" s="14" customFormat="1" ht="12.75">
      <c r="A21" s="122"/>
      <c r="B21" s="9" t="s">
        <v>33</v>
      </c>
      <c r="C21" s="10">
        <v>20</v>
      </c>
      <c r="D21" s="10">
        <v>26</v>
      </c>
      <c r="E21" s="10">
        <v>29</v>
      </c>
      <c r="F21" s="10">
        <v>1</v>
      </c>
      <c r="G21" s="10">
        <v>400</v>
      </c>
      <c r="H21" s="10">
        <v>400</v>
      </c>
      <c r="I21" s="11">
        <v>401</v>
      </c>
      <c r="J21" s="12">
        <f t="shared" si="1"/>
        <v>15.582975000000003</v>
      </c>
      <c r="K21" s="22"/>
    </row>
    <row r="22" spans="1:11" s="23" customFormat="1" ht="26.25" customHeight="1">
      <c r="A22" s="122"/>
      <c r="B22" s="8" t="s">
        <v>23</v>
      </c>
      <c r="C22" s="19">
        <f>SUM(C16:C21)</f>
        <v>153</v>
      </c>
      <c r="D22" s="19">
        <f>SUM(D16:D21)</f>
        <v>161</v>
      </c>
      <c r="E22" s="19">
        <f>SUM(E16:E21)</f>
        <v>148</v>
      </c>
      <c r="F22" s="19">
        <f>SUM(F16:F21)</f>
        <v>13</v>
      </c>
      <c r="G22" s="19">
        <v>400</v>
      </c>
      <c r="H22" s="19">
        <v>400</v>
      </c>
      <c r="I22" s="20">
        <v>401</v>
      </c>
      <c r="J22" s="21">
        <f>SUM(J16:J21)</f>
        <v>95.99112600000001</v>
      </c>
      <c r="K22" s="22"/>
    </row>
    <row r="23" spans="1:11" s="14" customFormat="1" ht="22.5" customHeight="1">
      <c r="A23" s="122" t="s">
        <v>34</v>
      </c>
      <c r="B23" s="25" t="s">
        <v>35</v>
      </c>
      <c r="C23" s="10">
        <v>80</v>
      </c>
      <c r="D23" s="10">
        <v>74</v>
      </c>
      <c r="E23" s="10">
        <v>80</v>
      </c>
      <c r="F23" s="10">
        <v>11</v>
      </c>
      <c r="G23" s="10">
        <v>400</v>
      </c>
      <c r="H23" s="10">
        <v>400</v>
      </c>
      <c r="I23" s="11">
        <v>400</v>
      </c>
      <c r="J23" s="12">
        <f>(1.73*(G23+H23+I23)/3*(C23+D23+E23)/3*0.9)/1000</f>
        <v>48.5784</v>
      </c>
      <c r="K23" s="22"/>
    </row>
    <row r="24" spans="1:11" s="14" customFormat="1" ht="22.5" customHeight="1">
      <c r="A24" s="122"/>
      <c r="B24" s="25" t="s">
        <v>36</v>
      </c>
      <c r="C24" s="10">
        <v>0</v>
      </c>
      <c r="D24" s="10">
        <v>0</v>
      </c>
      <c r="E24" s="10">
        <v>0</v>
      </c>
      <c r="F24" s="10">
        <v>0</v>
      </c>
      <c r="G24" s="10">
        <v>400</v>
      </c>
      <c r="H24" s="10">
        <v>400</v>
      </c>
      <c r="I24" s="11">
        <v>400</v>
      </c>
      <c r="J24" s="12">
        <f>(1.73*(G24+H24+I24)/3*(C24+D24+E24)/3*0.9)/1000</f>
        <v>0</v>
      </c>
      <c r="K24" s="22"/>
    </row>
    <row r="25" spans="1:11" s="14" customFormat="1" ht="22.5" customHeight="1">
      <c r="A25" s="122"/>
      <c r="B25" s="25" t="s">
        <v>37</v>
      </c>
      <c r="C25" s="10">
        <v>0</v>
      </c>
      <c r="D25" s="10">
        <v>0</v>
      </c>
      <c r="E25" s="10">
        <v>0</v>
      </c>
      <c r="F25" s="10">
        <v>0</v>
      </c>
      <c r="G25" s="10">
        <v>400</v>
      </c>
      <c r="H25" s="10">
        <v>400</v>
      </c>
      <c r="I25" s="11">
        <v>400</v>
      </c>
      <c r="J25" s="12">
        <f>(1.73*(G25+H25+I25)/3*(C25+D25+E25)/3*0.9)/1000</f>
        <v>0</v>
      </c>
      <c r="K25" s="22"/>
    </row>
    <row r="26" spans="1:11" s="23" customFormat="1" ht="26.25" customHeight="1">
      <c r="A26" s="122"/>
      <c r="B26" s="8" t="s">
        <v>23</v>
      </c>
      <c r="C26" s="19">
        <f>SUM(C23:C25)</f>
        <v>80</v>
      </c>
      <c r="D26" s="19">
        <f>SUM(D23:D25)</f>
        <v>74</v>
      </c>
      <c r="E26" s="19">
        <f>SUM(E23:E25)</f>
        <v>80</v>
      </c>
      <c r="F26" s="19">
        <f>SUM(F23:F25)</f>
        <v>11</v>
      </c>
      <c r="G26" s="19">
        <v>400</v>
      </c>
      <c r="H26" s="19">
        <v>400</v>
      </c>
      <c r="I26" s="20">
        <v>400</v>
      </c>
      <c r="J26" s="21">
        <f>SUM(J23:J25)</f>
        <v>48.5784</v>
      </c>
      <c r="K26" s="22"/>
    </row>
    <row r="27" spans="1:11" s="14" customFormat="1" ht="18.75" customHeight="1">
      <c r="A27" s="122" t="s">
        <v>38</v>
      </c>
      <c r="B27" s="25" t="s">
        <v>39</v>
      </c>
      <c r="C27" s="10">
        <v>120</v>
      </c>
      <c r="D27" s="10">
        <v>112</v>
      </c>
      <c r="E27" s="10">
        <v>110</v>
      </c>
      <c r="F27" s="10">
        <v>4</v>
      </c>
      <c r="G27" s="10">
        <v>410</v>
      </c>
      <c r="H27" s="10">
        <v>410</v>
      </c>
      <c r="I27" s="11">
        <v>401</v>
      </c>
      <c r="J27" s="12">
        <f>(1.73*(G27+H27+I27)/3*(C27+D27+E27)/3*0.9)/1000</f>
        <v>72.241686</v>
      </c>
      <c r="K27" s="22"/>
    </row>
    <row r="28" spans="1:11" s="14" customFormat="1" ht="18.75" customHeight="1">
      <c r="A28" s="122"/>
      <c r="B28" s="25" t="s">
        <v>40</v>
      </c>
      <c r="C28" s="10">
        <v>57</v>
      </c>
      <c r="D28" s="10">
        <v>42</v>
      </c>
      <c r="E28" s="10">
        <v>39</v>
      </c>
      <c r="F28" s="10">
        <v>3</v>
      </c>
      <c r="G28" s="10">
        <v>410</v>
      </c>
      <c r="H28" s="10">
        <v>410</v>
      </c>
      <c r="I28" s="11">
        <v>401</v>
      </c>
      <c r="J28" s="12">
        <f>(1.73*(G28+H28+I28)/3*(C28+D28+E28)/3*0.9)/1000</f>
        <v>29.150154</v>
      </c>
      <c r="K28" s="22"/>
    </row>
    <row r="29" spans="1:11" s="14" customFormat="1" ht="21.75" customHeight="1">
      <c r="A29" s="122"/>
      <c r="B29" s="25" t="s">
        <v>41</v>
      </c>
      <c r="C29" s="10">
        <v>90</v>
      </c>
      <c r="D29" s="10">
        <v>85</v>
      </c>
      <c r="E29" s="10">
        <v>84</v>
      </c>
      <c r="F29" s="10">
        <v>4</v>
      </c>
      <c r="G29" s="10">
        <v>410</v>
      </c>
      <c r="H29" s="10">
        <v>410</v>
      </c>
      <c r="I29" s="11">
        <v>401</v>
      </c>
      <c r="J29" s="12">
        <f>(1.73*(G29+H29+I29)/3*(C29+D29+E29)/3*0.9)/1000</f>
        <v>54.709347</v>
      </c>
      <c r="K29" s="22"/>
    </row>
    <row r="30" spans="1:11" s="14" customFormat="1" ht="21" customHeight="1">
      <c r="A30" s="122"/>
      <c r="B30" s="9" t="s">
        <v>42</v>
      </c>
      <c r="C30" s="10">
        <v>104</v>
      </c>
      <c r="D30" s="10">
        <v>102</v>
      </c>
      <c r="E30" s="10">
        <v>96</v>
      </c>
      <c r="F30" s="10">
        <v>7</v>
      </c>
      <c r="G30" s="10">
        <v>410</v>
      </c>
      <c r="H30" s="10">
        <v>410</v>
      </c>
      <c r="I30" s="11">
        <v>401</v>
      </c>
      <c r="J30" s="12">
        <f>(1.73*(G30+H30+I30)/3*(C30+D30+E30)/3*0.9)/1000</f>
        <v>63.792365999999994</v>
      </c>
      <c r="K30" s="22"/>
    </row>
    <row r="31" spans="1:11" s="23" customFormat="1" ht="25.5" customHeight="1">
      <c r="A31" s="122"/>
      <c r="B31" s="8" t="s">
        <v>23</v>
      </c>
      <c r="C31" s="19">
        <f>SUM(C27:C30)</f>
        <v>371</v>
      </c>
      <c r="D31" s="19">
        <f>SUM(D27:D30)</f>
        <v>341</v>
      </c>
      <c r="E31" s="19">
        <f>SUM(E27:E30)</f>
        <v>329</v>
      </c>
      <c r="F31" s="19">
        <f>SUM(F27:F30)</f>
        <v>18</v>
      </c>
      <c r="G31" s="19">
        <v>410</v>
      </c>
      <c r="H31" s="19">
        <v>410</v>
      </c>
      <c r="I31" s="20">
        <v>410</v>
      </c>
      <c r="J31" s="21">
        <f>SUM(J27:J30)</f>
        <v>219.893553</v>
      </c>
      <c r="K31" s="22"/>
    </row>
    <row r="32" spans="1:12" s="14" customFormat="1" ht="22.5" customHeight="1">
      <c r="A32" s="122" t="s">
        <v>43</v>
      </c>
      <c r="B32" s="9" t="s">
        <v>44</v>
      </c>
      <c r="C32" s="10">
        <v>0</v>
      </c>
      <c r="D32" s="10">
        <v>0</v>
      </c>
      <c r="E32" s="10">
        <v>0</v>
      </c>
      <c r="F32" s="10">
        <v>0</v>
      </c>
      <c r="G32" s="19">
        <v>390</v>
      </c>
      <c r="H32" s="19">
        <v>390</v>
      </c>
      <c r="I32" s="20">
        <v>390</v>
      </c>
      <c r="J32" s="12">
        <f aca="true" t="shared" si="2" ref="J32:J40">(1.73*(G32+H32+I32)/3*(C32+D32+E32)/3*0.9)/1000</f>
        <v>0</v>
      </c>
      <c r="K32" s="22">
        <f>J32+J34+J36</f>
        <v>90.67968</v>
      </c>
      <c r="L32" s="14" t="s">
        <v>45</v>
      </c>
    </row>
    <row r="33" spans="1:11" s="14" customFormat="1" ht="23.25" customHeight="1">
      <c r="A33" s="122"/>
      <c r="B33" s="9" t="s">
        <v>46</v>
      </c>
      <c r="C33" s="26">
        <v>0</v>
      </c>
      <c r="D33" s="26">
        <v>0</v>
      </c>
      <c r="E33" s="26">
        <v>0</v>
      </c>
      <c r="F33" s="26">
        <v>0</v>
      </c>
      <c r="G33" s="19">
        <v>390</v>
      </c>
      <c r="H33" s="19">
        <v>390</v>
      </c>
      <c r="I33" s="20">
        <v>390</v>
      </c>
      <c r="J33" s="12">
        <f t="shared" si="2"/>
        <v>0</v>
      </c>
      <c r="K33" s="22"/>
    </row>
    <row r="34" spans="1:12" s="14" customFormat="1" ht="23.25" customHeight="1">
      <c r="A34" s="122"/>
      <c r="B34" s="9" t="s">
        <v>47</v>
      </c>
      <c r="C34" s="26">
        <v>110</v>
      </c>
      <c r="D34" s="26">
        <v>108</v>
      </c>
      <c r="E34" s="26">
        <v>90</v>
      </c>
      <c r="F34" s="26">
        <v>9</v>
      </c>
      <c r="G34" s="19">
        <v>390</v>
      </c>
      <c r="H34" s="19">
        <v>390</v>
      </c>
      <c r="I34" s="20">
        <v>390</v>
      </c>
      <c r="J34" s="12">
        <f t="shared" si="2"/>
        <v>62.34228</v>
      </c>
      <c r="K34" s="22">
        <f>J33+J35+J37</f>
        <v>69.62904</v>
      </c>
      <c r="L34" s="14" t="s">
        <v>48</v>
      </c>
    </row>
    <row r="35" spans="1:11" s="14" customFormat="1" ht="23.25" customHeight="1">
      <c r="A35" s="122"/>
      <c r="B35" s="9" t="s">
        <v>49</v>
      </c>
      <c r="C35" s="26">
        <v>94</v>
      </c>
      <c r="D35" s="26">
        <v>87</v>
      </c>
      <c r="E35" s="26">
        <v>68</v>
      </c>
      <c r="F35" s="26">
        <v>12</v>
      </c>
      <c r="G35" s="19">
        <v>390</v>
      </c>
      <c r="H35" s="19">
        <v>390</v>
      </c>
      <c r="I35" s="20">
        <v>390</v>
      </c>
      <c r="J35" s="12">
        <f t="shared" si="2"/>
        <v>50.40009</v>
      </c>
      <c r="K35" s="22"/>
    </row>
    <row r="36" spans="1:11" s="14" customFormat="1" ht="23.25" customHeight="1">
      <c r="A36" s="122"/>
      <c r="B36" s="9" t="s">
        <v>32</v>
      </c>
      <c r="C36" s="26">
        <v>56</v>
      </c>
      <c r="D36" s="26">
        <v>33</v>
      </c>
      <c r="E36" s="26">
        <v>51</v>
      </c>
      <c r="F36" s="26">
        <v>6</v>
      </c>
      <c r="G36" s="19">
        <v>390</v>
      </c>
      <c r="H36" s="19">
        <v>390</v>
      </c>
      <c r="I36" s="20">
        <v>390</v>
      </c>
      <c r="J36" s="12">
        <f t="shared" si="2"/>
        <v>28.3374</v>
      </c>
      <c r="K36" s="22"/>
    </row>
    <row r="37" spans="1:11" s="14" customFormat="1" ht="23.25" customHeight="1">
      <c r="A37" s="122"/>
      <c r="B37" s="9" t="s">
        <v>33</v>
      </c>
      <c r="C37" s="26">
        <v>42</v>
      </c>
      <c r="D37" s="26">
        <v>28</v>
      </c>
      <c r="E37" s="26">
        <v>25</v>
      </c>
      <c r="F37" s="26">
        <v>2</v>
      </c>
      <c r="G37" s="19">
        <v>390</v>
      </c>
      <c r="H37" s="19">
        <v>390</v>
      </c>
      <c r="I37" s="20">
        <v>390</v>
      </c>
      <c r="J37" s="12">
        <f t="shared" si="2"/>
        <v>19.228949999999998</v>
      </c>
      <c r="K37" s="22"/>
    </row>
    <row r="38" spans="1:11" s="23" customFormat="1" ht="23.25" customHeight="1">
      <c r="A38" s="122"/>
      <c r="B38" s="8" t="s">
        <v>23</v>
      </c>
      <c r="C38" s="19">
        <f>SUM(C32:C37)</f>
        <v>302</v>
      </c>
      <c r="D38" s="19">
        <f>SUM(D32:D37)</f>
        <v>256</v>
      </c>
      <c r="E38" s="19">
        <f>SUM(E32:E37)</f>
        <v>234</v>
      </c>
      <c r="F38" s="19">
        <f>SUM(F32:F37)</f>
        <v>29</v>
      </c>
      <c r="G38" s="19">
        <v>390</v>
      </c>
      <c r="H38" s="19">
        <v>390</v>
      </c>
      <c r="I38" s="20">
        <v>390</v>
      </c>
      <c r="J38" s="21">
        <f>SUM(J32:J37)</f>
        <v>160.30872</v>
      </c>
      <c r="K38" s="22"/>
    </row>
    <row r="39" spans="1:11" s="14" customFormat="1" ht="40.5" customHeight="1">
      <c r="A39" s="123" t="s">
        <v>50</v>
      </c>
      <c r="B39" s="28" t="s">
        <v>51</v>
      </c>
      <c r="C39" s="29">
        <v>410</v>
      </c>
      <c r="D39" s="29">
        <v>395</v>
      </c>
      <c r="E39" s="29">
        <v>410</v>
      </c>
      <c r="F39" s="29">
        <v>12</v>
      </c>
      <c r="G39" s="29">
        <v>391</v>
      </c>
      <c r="H39" s="29">
        <v>390</v>
      </c>
      <c r="I39" s="30">
        <v>391</v>
      </c>
      <c r="J39" s="12">
        <f t="shared" si="2"/>
        <v>246.34854000000004</v>
      </c>
      <c r="K39" s="22"/>
    </row>
    <row r="40" spans="1:11" s="14" customFormat="1" ht="30.75" customHeight="1">
      <c r="A40" s="123"/>
      <c r="B40" s="28" t="s">
        <v>52</v>
      </c>
      <c r="C40" s="29">
        <v>498</v>
      </c>
      <c r="D40" s="29">
        <v>502</v>
      </c>
      <c r="E40" s="29">
        <v>501</v>
      </c>
      <c r="F40" s="29">
        <v>0</v>
      </c>
      <c r="G40" s="29">
        <v>390</v>
      </c>
      <c r="H40" s="29">
        <v>390</v>
      </c>
      <c r="I40" s="30">
        <v>390</v>
      </c>
      <c r="J40" s="12">
        <f t="shared" si="2"/>
        <v>303.81741</v>
      </c>
      <c r="K40" s="22"/>
    </row>
    <row r="41" spans="1:11" s="14" customFormat="1" ht="51">
      <c r="A41" s="31" t="s">
        <v>53</v>
      </c>
      <c r="B41" s="32" t="s">
        <v>54</v>
      </c>
      <c r="C41" s="29">
        <v>20</v>
      </c>
      <c r="D41" s="29">
        <v>24</v>
      </c>
      <c r="E41" s="29">
        <v>18</v>
      </c>
      <c r="F41" s="33">
        <v>4</v>
      </c>
      <c r="G41" s="29">
        <v>392</v>
      </c>
      <c r="H41" s="29">
        <v>396</v>
      </c>
      <c r="I41" s="30">
        <v>391</v>
      </c>
      <c r="J41" s="21">
        <f aca="true" t="shared" si="3" ref="J41:J49">(1.73*(G41+H41+I41)/3*(C41+D41+E41)/3*0.9)/1000</f>
        <v>12.645954</v>
      </c>
      <c r="K41" s="22"/>
    </row>
    <row r="42" spans="1:11" s="14" customFormat="1" ht="51">
      <c r="A42" s="31" t="s">
        <v>55</v>
      </c>
      <c r="B42" s="32" t="s">
        <v>56</v>
      </c>
      <c r="C42" s="29">
        <v>45</v>
      </c>
      <c r="D42" s="29">
        <v>37</v>
      </c>
      <c r="E42" s="29">
        <v>32</v>
      </c>
      <c r="F42" s="29">
        <v>6</v>
      </c>
      <c r="G42" s="29">
        <v>396</v>
      </c>
      <c r="H42" s="29">
        <v>392</v>
      </c>
      <c r="I42" s="30">
        <v>389</v>
      </c>
      <c r="J42" s="21">
        <f t="shared" si="3"/>
        <v>23.212794</v>
      </c>
      <c r="K42" s="22"/>
    </row>
    <row r="43" spans="1:11" s="14" customFormat="1" ht="51">
      <c r="A43" s="31" t="s">
        <v>57</v>
      </c>
      <c r="B43" s="26" t="s">
        <v>58</v>
      </c>
      <c r="C43" s="29">
        <v>200</v>
      </c>
      <c r="D43" s="29">
        <v>195</v>
      </c>
      <c r="E43" s="29">
        <v>190</v>
      </c>
      <c r="F43" s="29">
        <v>11</v>
      </c>
      <c r="G43" s="29">
        <v>396</v>
      </c>
      <c r="H43" s="29">
        <v>400</v>
      </c>
      <c r="I43" s="30">
        <v>401</v>
      </c>
      <c r="J43" s="21">
        <f t="shared" si="3"/>
        <v>121.14238499999999</v>
      </c>
      <c r="K43" s="22"/>
    </row>
    <row r="44" spans="1:11" s="14" customFormat="1" ht="38.25">
      <c r="A44" s="31" t="s">
        <v>59</v>
      </c>
      <c r="B44" s="124" t="s">
        <v>60</v>
      </c>
      <c r="C44" s="29">
        <v>30</v>
      </c>
      <c r="D44" s="29">
        <v>32</v>
      </c>
      <c r="E44" s="29">
        <v>25</v>
      </c>
      <c r="F44" s="29">
        <v>12</v>
      </c>
      <c r="G44" s="29">
        <v>410</v>
      </c>
      <c r="H44" s="29">
        <v>409</v>
      </c>
      <c r="I44" s="30">
        <v>409</v>
      </c>
      <c r="J44" s="21">
        <f t="shared" si="3"/>
        <v>18.482628</v>
      </c>
      <c r="K44" s="22"/>
    </row>
    <row r="45" spans="1:11" s="14" customFormat="1" ht="38.25">
      <c r="A45" s="31" t="s">
        <v>61</v>
      </c>
      <c r="B45" s="124"/>
      <c r="C45" s="34">
        <v>145</v>
      </c>
      <c r="D45" s="34">
        <v>127</v>
      </c>
      <c r="E45" s="34">
        <v>110</v>
      </c>
      <c r="F45" s="34">
        <v>20</v>
      </c>
      <c r="G45" s="34">
        <v>386</v>
      </c>
      <c r="H45" s="34">
        <v>392</v>
      </c>
      <c r="I45" s="35">
        <v>384</v>
      </c>
      <c r="J45" s="21">
        <f t="shared" si="3"/>
        <v>76.79193200000002</v>
      </c>
      <c r="K45" s="22"/>
    </row>
    <row r="46" spans="1:11" s="14" customFormat="1" ht="38.25">
      <c r="A46" s="31" t="s">
        <v>62</v>
      </c>
      <c r="B46" s="32" t="s">
        <v>63</v>
      </c>
      <c r="C46" s="29">
        <v>63</v>
      </c>
      <c r="D46" s="29">
        <v>68</v>
      </c>
      <c r="E46" s="29">
        <v>49</v>
      </c>
      <c r="F46" s="29">
        <v>9</v>
      </c>
      <c r="G46" s="29">
        <v>399</v>
      </c>
      <c r="H46" s="29">
        <v>400</v>
      </c>
      <c r="I46" s="30">
        <v>400</v>
      </c>
      <c r="J46" s="21">
        <f t="shared" si="3"/>
        <v>37.33686</v>
      </c>
      <c r="K46" s="22"/>
    </row>
    <row r="47" spans="1:11" s="14" customFormat="1" ht="25.5">
      <c r="A47" s="31" t="s">
        <v>64</v>
      </c>
      <c r="B47" s="124" t="s">
        <v>65</v>
      </c>
      <c r="C47" s="34">
        <v>185</v>
      </c>
      <c r="D47" s="34">
        <v>170</v>
      </c>
      <c r="E47" s="34">
        <v>162</v>
      </c>
      <c r="F47" s="34">
        <v>12</v>
      </c>
      <c r="G47" s="34">
        <v>404</v>
      </c>
      <c r="H47" s="34">
        <v>402</v>
      </c>
      <c r="I47" s="35">
        <v>401</v>
      </c>
      <c r="J47" s="36">
        <f t="shared" si="3"/>
        <v>107.95528700000003</v>
      </c>
      <c r="K47" s="22"/>
    </row>
    <row r="48" spans="1:11" s="14" customFormat="1" ht="25.5">
      <c r="A48" s="31" t="s">
        <v>66</v>
      </c>
      <c r="B48" s="124"/>
      <c r="C48" s="34">
        <v>140</v>
      </c>
      <c r="D48" s="34">
        <v>125</v>
      </c>
      <c r="E48" s="34">
        <v>105</v>
      </c>
      <c r="F48" s="34">
        <v>16</v>
      </c>
      <c r="G48" s="34">
        <v>405</v>
      </c>
      <c r="H48" s="34">
        <v>404</v>
      </c>
      <c r="I48" s="35">
        <v>406</v>
      </c>
      <c r="J48" s="36">
        <f t="shared" si="3"/>
        <v>77.77215000000001</v>
      </c>
      <c r="K48" s="22"/>
    </row>
    <row r="49" spans="1:11" s="14" customFormat="1" ht="25.5">
      <c r="A49" s="31" t="s">
        <v>67</v>
      </c>
      <c r="B49" s="124" t="s">
        <v>68</v>
      </c>
      <c r="C49" s="29">
        <v>132</v>
      </c>
      <c r="D49" s="29">
        <v>110</v>
      </c>
      <c r="E49" s="29">
        <v>141</v>
      </c>
      <c r="F49" s="29">
        <v>23</v>
      </c>
      <c r="G49" s="29">
        <v>384</v>
      </c>
      <c r="H49" s="29">
        <v>387</v>
      </c>
      <c r="I49" s="30">
        <v>387</v>
      </c>
      <c r="J49" s="36">
        <f t="shared" si="3"/>
        <v>76.72792199999999</v>
      </c>
      <c r="K49" s="22"/>
    </row>
    <row r="50" spans="1:11" s="14" customFormat="1" ht="25.5">
      <c r="A50" s="31" t="s">
        <v>69</v>
      </c>
      <c r="B50" s="124"/>
      <c r="C50" s="29">
        <v>257</v>
      </c>
      <c r="D50" s="29">
        <v>228</v>
      </c>
      <c r="E50" s="29">
        <v>240</v>
      </c>
      <c r="F50" s="29">
        <v>28</v>
      </c>
      <c r="G50" s="29">
        <v>402</v>
      </c>
      <c r="H50" s="29">
        <v>403</v>
      </c>
      <c r="I50" s="30">
        <v>404</v>
      </c>
      <c r="J50" s="36">
        <f aca="true" t="shared" si="4" ref="J50:J123">(1.73*(G50+H50+I50)/3*(C50+D50+E50)/3*0.9)/1000</f>
        <v>151.63882500000003</v>
      </c>
      <c r="K50" s="22"/>
    </row>
    <row r="51" spans="1:11" s="14" customFormat="1" ht="39.75" customHeight="1">
      <c r="A51" s="31" t="s">
        <v>70</v>
      </c>
      <c r="B51" s="24" t="s">
        <v>71</v>
      </c>
      <c r="C51" s="34">
        <v>70</v>
      </c>
      <c r="D51" s="34">
        <v>83</v>
      </c>
      <c r="E51" s="34">
        <v>87</v>
      </c>
      <c r="F51" s="34">
        <v>13</v>
      </c>
      <c r="G51" s="34">
        <v>407</v>
      </c>
      <c r="H51" s="34">
        <v>407</v>
      </c>
      <c r="I51" s="34">
        <v>409</v>
      </c>
      <c r="J51" s="36">
        <f t="shared" si="4"/>
        <v>50.778960000000005</v>
      </c>
      <c r="K51" s="22"/>
    </row>
    <row r="52" spans="1:11" s="14" customFormat="1" ht="38.25">
      <c r="A52" s="31" t="s">
        <v>72</v>
      </c>
      <c r="B52" s="24" t="s">
        <v>71</v>
      </c>
      <c r="C52" s="34">
        <v>150</v>
      </c>
      <c r="D52" s="34">
        <v>163</v>
      </c>
      <c r="E52" s="34">
        <v>147</v>
      </c>
      <c r="F52" s="34">
        <v>10</v>
      </c>
      <c r="G52" s="34">
        <v>392</v>
      </c>
      <c r="H52" s="34">
        <v>389</v>
      </c>
      <c r="I52" s="34">
        <v>390</v>
      </c>
      <c r="J52" s="36">
        <f t="shared" si="4"/>
        <v>93.18817999999999</v>
      </c>
      <c r="K52" s="22">
        <f>SUM(J51:J54)</f>
        <v>252.39143</v>
      </c>
    </row>
    <row r="53" spans="1:11" s="14" customFormat="1" ht="38.25">
      <c r="A53" s="31" t="s">
        <v>73</v>
      </c>
      <c r="B53" s="24" t="s">
        <v>71</v>
      </c>
      <c r="C53" s="34">
        <v>75</v>
      </c>
      <c r="D53" s="34">
        <v>107</v>
      </c>
      <c r="E53" s="34">
        <v>86</v>
      </c>
      <c r="F53" s="34">
        <v>15</v>
      </c>
      <c r="G53" s="34">
        <v>420</v>
      </c>
      <c r="H53" s="34">
        <v>420</v>
      </c>
      <c r="I53" s="34">
        <v>416</v>
      </c>
      <c r="J53" s="37">
        <f t="shared" si="4"/>
        <v>58.23318400000001</v>
      </c>
      <c r="K53" s="22"/>
    </row>
    <row r="54" spans="1:11" s="14" customFormat="1" ht="38.25">
      <c r="A54" s="31" t="s">
        <v>74</v>
      </c>
      <c r="B54" s="24" t="s">
        <v>71</v>
      </c>
      <c r="C54" s="34">
        <v>50</v>
      </c>
      <c r="D54" s="34">
        <v>112</v>
      </c>
      <c r="E54" s="34">
        <v>76</v>
      </c>
      <c r="F54" s="34">
        <v>45</v>
      </c>
      <c r="G54" s="34">
        <v>404</v>
      </c>
      <c r="H54" s="34">
        <v>408</v>
      </c>
      <c r="I54" s="34">
        <v>407</v>
      </c>
      <c r="J54" s="36">
        <f t="shared" si="4"/>
        <v>50.191106</v>
      </c>
      <c r="K54" s="38"/>
    </row>
    <row r="55" spans="1:10" s="14" customFormat="1" ht="38.25">
      <c r="A55" s="31" t="s">
        <v>75</v>
      </c>
      <c r="B55" s="24" t="s">
        <v>76</v>
      </c>
      <c r="C55" s="34">
        <v>140</v>
      </c>
      <c r="D55" s="34">
        <v>170</v>
      </c>
      <c r="E55" s="34">
        <v>145</v>
      </c>
      <c r="F55" s="34">
        <v>14</v>
      </c>
      <c r="G55" s="34">
        <v>393</v>
      </c>
      <c r="H55" s="34">
        <v>389</v>
      </c>
      <c r="I55" s="34">
        <v>389</v>
      </c>
      <c r="J55" s="39">
        <f t="shared" si="4"/>
        <v>92.175265</v>
      </c>
    </row>
    <row r="56" spans="1:10" s="14" customFormat="1" ht="38.25">
      <c r="A56" s="27" t="s">
        <v>77</v>
      </c>
      <c r="B56" s="40" t="s">
        <v>76</v>
      </c>
      <c r="C56" s="41">
        <v>115</v>
      </c>
      <c r="D56" s="41">
        <v>137</v>
      </c>
      <c r="E56" s="41">
        <v>93</v>
      </c>
      <c r="F56" s="41">
        <v>25</v>
      </c>
      <c r="G56" s="41">
        <v>392</v>
      </c>
      <c r="H56" s="41">
        <v>388</v>
      </c>
      <c r="I56" s="41">
        <v>389</v>
      </c>
      <c r="J56" s="42">
        <f t="shared" si="4"/>
        <v>69.771765</v>
      </c>
    </row>
    <row r="57" spans="1:10" s="14" customFormat="1" ht="63.75">
      <c r="A57" s="43" t="s">
        <v>78</v>
      </c>
      <c r="B57" s="44" t="s">
        <v>79</v>
      </c>
      <c r="C57" s="45">
        <v>263</v>
      </c>
      <c r="D57" s="45">
        <v>252</v>
      </c>
      <c r="E57" s="45">
        <v>290</v>
      </c>
      <c r="F57" s="45">
        <v>19</v>
      </c>
      <c r="G57" s="45">
        <v>385</v>
      </c>
      <c r="H57" s="45">
        <v>385</v>
      </c>
      <c r="I57" s="45">
        <v>350</v>
      </c>
      <c r="J57" s="46">
        <f t="shared" si="4"/>
        <v>155.97680000000003</v>
      </c>
    </row>
    <row r="58" spans="1:10" s="14" customFormat="1" ht="12.75" customHeight="1">
      <c r="A58" s="31" t="s">
        <v>80</v>
      </c>
      <c r="B58" s="125" t="s">
        <v>81</v>
      </c>
      <c r="C58" s="34">
        <v>245</v>
      </c>
      <c r="D58" s="34">
        <v>440</v>
      </c>
      <c r="E58" s="34">
        <v>442</v>
      </c>
      <c r="F58" s="34">
        <v>7</v>
      </c>
      <c r="G58" s="34">
        <v>390</v>
      </c>
      <c r="H58" s="34">
        <v>390</v>
      </c>
      <c r="I58" s="34">
        <v>386</v>
      </c>
      <c r="J58" s="34">
        <f t="shared" si="4"/>
        <v>227.336186</v>
      </c>
    </row>
    <row r="59" spans="1:10" s="14" customFormat="1" ht="51.75" customHeight="1">
      <c r="A59" s="48" t="s">
        <v>82</v>
      </c>
      <c r="B59" s="125"/>
      <c r="C59" s="34">
        <v>320</v>
      </c>
      <c r="D59" s="34">
        <v>319</v>
      </c>
      <c r="E59" s="34">
        <v>322</v>
      </c>
      <c r="F59" s="34">
        <v>0</v>
      </c>
      <c r="G59" s="34">
        <v>400</v>
      </c>
      <c r="H59" s="34">
        <v>400</v>
      </c>
      <c r="I59" s="34">
        <v>400</v>
      </c>
      <c r="J59" s="34">
        <f t="shared" si="4"/>
        <v>199.5036</v>
      </c>
    </row>
    <row r="60" spans="1:10" s="14" customFormat="1" ht="38.25">
      <c r="A60" s="49" t="s">
        <v>83</v>
      </c>
      <c r="B60" s="32" t="s">
        <v>84</v>
      </c>
      <c r="C60" s="34">
        <v>37</v>
      </c>
      <c r="D60" s="34">
        <v>42</v>
      </c>
      <c r="E60" s="34">
        <v>33</v>
      </c>
      <c r="F60" s="34">
        <v>6</v>
      </c>
      <c r="G60" s="34">
        <v>388</v>
      </c>
      <c r="H60" s="34">
        <v>389</v>
      </c>
      <c r="I60" s="34">
        <v>389</v>
      </c>
      <c r="J60" s="50">
        <f t="shared" si="4"/>
        <v>22.592416</v>
      </c>
    </row>
    <row r="61" spans="1:10" s="14" customFormat="1" ht="38.25">
      <c r="A61" s="49" t="s">
        <v>85</v>
      </c>
      <c r="B61" s="24" t="s">
        <v>86</v>
      </c>
      <c r="C61" s="34">
        <v>0</v>
      </c>
      <c r="D61" s="34">
        <v>0</v>
      </c>
      <c r="E61" s="34">
        <v>0</v>
      </c>
      <c r="F61" s="34">
        <v>0</v>
      </c>
      <c r="G61" s="34">
        <v>402</v>
      </c>
      <c r="H61" s="34">
        <v>401</v>
      </c>
      <c r="I61" s="34">
        <v>402</v>
      </c>
      <c r="J61" s="50">
        <f t="shared" si="4"/>
        <v>0</v>
      </c>
    </row>
    <row r="62" spans="1:10" s="14" customFormat="1" ht="33.75" customHeight="1">
      <c r="A62" s="119" t="s">
        <v>87</v>
      </c>
      <c r="B62" s="120" t="s">
        <v>88</v>
      </c>
      <c r="C62" s="34">
        <v>577</v>
      </c>
      <c r="D62" s="34">
        <v>565</v>
      </c>
      <c r="E62" s="34">
        <v>590</v>
      </c>
      <c r="F62" s="34">
        <v>9</v>
      </c>
      <c r="G62" s="34">
        <v>385</v>
      </c>
      <c r="H62" s="34">
        <v>385</v>
      </c>
      <c r="I62" s="34">
        <v>385</v>
      </c>
      <c r="J62" s="34">
        <f t="shared" si="4"/>
        <v>346.07958</v>
      </c>
    </row>
    <row r="63" spans="1:10" s="14" customFormat="1" ht="35.25" customHeight="1">
      <c r="A63" s="119"/>
      <c r="B63" s="120"/>
      <c r="C63" s="34">
        <v>344</v>
      </c>
      <c r="D63" s="34">
        <v>337</v>
      </c>
      <c r="E63" s="34">
        <v>326</v>
      </c>
      <c r="F63" s="34">
        <v>10</v>
      </c>
      <c r="G63" s="34">
        <v>400</v>
      </c>
      <c r="H63" s="34">
        <v>401</v>
      </c>
      <c r="I63" s="34">
        <v>401</v>
      </c>
      <c r="J63" s="34">
        <f t="shared" si="4"/>
        <v>209.40162199999997</v>
      </c>
    </row>
    <row r="64" spans="1:10" s="14" customFormat="1" ht="51">
      <c r="A64" s="49" t="s">
        <v>89</v>
      </c>
      <c r="B64" s="24" t="s">
        <v>90</v>
      </c>
      <c r="C64" s="34">
        <v>330</v>
      </c>
      <c r="D64" s="34">
        <v>315</v>
      </c>
      <c r="E64" s="34">
        <v>304</v>
      </c>
      <c r="F64" s="34">
        <v>12</v>
      </c>
      <c r="G64" s="34">
        <v>400</v>
      </c>
      <c r="H64" s="34">
        <v>400</v>
      </c>
      <c r="I64" s="34">
        <v>400</v>
      </c>
      <c r="J64" s="50">
        <f t="shared" si="4"/>
        <v>197.01239999999999</v>
      </c>
    </row>
    <row r="65" spans="1:10" s="14" customFormat="1" ht="51">
      <c r="A65" s="49" t="s">
        <v>91</v>
      </c>
      <c r="B65" s="24" t="s">
        <v>92</v>
      </c>
      <c r="C65" s="34">
        <v>120</v>
      </c>
      <c r="D65" s="34">
        <v>87</v>
      </c>
      <c r="E65" s="34">
        <v>90</v>
      </c>
      <c r="F65" s="34">
        <v>25</v>
      </c>
      <c r="G65" s="34">
        <v>388</v>
      </c>
      <c r="H65" s="34">
        <v>392</v>
      </c>
      <c r="I65" s="34">
        <v>391</v>
      </c>
      <c r="J65" s="50">
        <f t="shared" si="4"/>
        <v>60.167151</v>
      </c>
    </row>
    <row r="66" spans="1:14" s="14" customFormat="1" ht="51">
      <c r="A66" s="49" t="s">
        <v>93</v>
      </c>
      <c r="B66" s="24" t="s">
        <v>94</v>
      </c>
      <c r="C66" s="34">
        <v>250</v>
      </c>
      <c r="D66" s="34">
        <v>210</v>
      </c>
      <c r="E66" s="34">
        <v>230</v>
      </c>
      <c r="F66" s="34">
        <v>21</v>
      </c>
      <c r="G66" s="34">
        <v>419</v>
      </c>
      <c r="H66" s="34">
        <v>420</v>
      </c>
      <c r="I66" s="34">
        <v>421</v>
      </c>
      <c r="J66" s="50">
        <f t="shared" si="4"/>
        <v>150.4062</v>
      </c>
      <c r="N66" s="52"/>
    </row>
    <row r="67" spans="1:10" s="14" customFormat="1" ht="12.75" customHeight="1">
      <c r="A67" s="49" t="s">
        <v>95</v>
      </c>
      <c r="B67" s="121" t="s">
        <v>96</v>
      </c>
      <c r="C67" s="34">
        <v>130</v>
      </c>
      <c r="D67" s="34">
        <v>127</v>
      </c>
      <c r="E67" s="34">
        <v>113</v>
      </c>
      <c r="F67" s="34">
        <v>10</v>
      </c>
      <c r="G67" s="34">
        <v>392</v>
      </c>
      <c r="H67" s="34">
        <v>394</v>
      </c>
      <c r="I67" s="34">
        <v>394</v>
      </c>
      <c r="J67" s="34">
        <f t="shared" si="4"/>
        <v>75.53180000000002</v>
      </c>
    </row>
    <row r="68" spans="1:10" s="14" customFormat="1" ht="43.5" customHeight="1">
      <c r="A68" s="51" t="s">
        <v>97</v>
      </c>
      <c r="B68" s="121"/>
      <c r="C68" s="34">
        <v>154</v>
      </c>
      <c r="D68" s="34">
        <v>98</v>
      </c>
      <c r="E68" s="34">
        <v>70</v>
      </c>
      <c r="F68" s="34">
        <v>17</v>
      </c>
      <c r="G68" s="34">
        <v>391</v>
      </c>
      <c r="H68" s="34">
        <v>389</v>
      </c>
      <c r="I68" s="34">
        <v>389</v>
      </c>
      <c r="J68" s="34">
        <f t="shared" si="4"/>
        <v>65.120314</v>
      </c>
    </row>
    <row r="69" spans="1:10" s="14" customFormat="1" ht="51">
      <c r="A69" s="49" t="s">
        <v>98</v>
      </c>
      <c r="B69" s="32" t="s">
        <v>99</v>
      </c>
      <c r="C69" s="34">
        <v>1</v>
      </c>
      <c r="D69" s="34">
        <v>1</v>
      </c>
      <c r="E69" s="34">
        <v>1</v>
      </c>
      <c r="F69" s="34">
        <v>0</v>
      </c>
      <c r="G69" s="34">
        <v>6000</v>
      </c>
      <c r="H69" s="34">
        <v>6000</v>
      </c>
      <c r="I69" s="34">
        <v>6000</v>
      </c>
      <c r="J69" s="50">
        <f t="shared" si="4"/>
        <v>9.342</v>
      </c>
    </row>
    <row r="70" spans="1:10" s="14" customFormat="1" ht="63.75">
      <c r="A70" s="31" t="s">
        <v>100</v>
      </c>
      <c r="B70" s="24" t="s">
        <v>101</v>
      </c>
      <c r="C70" s="34">
        <v>66</v>
      </c>
      <c r="D70" s="34">
        <v>58</v>
      </c>
      <c r="E70" s="34">
        <v>60</v>
      </c>
      <c r="F70" s="34">
        <v>5</v>
      </c>
      <c r="G70" s="34">
        <v>400</v>
      </c>
      <c r="H70" s="34">
        <v>400</v>
      </c>
      <c r="I70" s="34">
        <v>400</v>
      </c>
      <c r="J70" s="50">
        <f t="shared" si="4"/>
        <v>38.1984</v>
      </c>
    </row>
    <row r="71" spans="1:10" s="14" customFormat="1" ht="38.25">
      <c r="A71" s="49" t="s">
        <v>102</v>
      </c>
      <c r="B71" s="32" t="s">
        <v>103</v>
      </c>
      <c r="C71" s="34">
        <v>47</v>
      </c>
      <c r="D71" s="34">
        <v>32</v>
      </c>
      <c r="E71" s="34">
        <v>35</v>
      </c>
      <c r="F71" s="34">
        <v>7</v>
      </c>
      <c r="G71" s="34">
        <v>435</v>
      </c>
      <c r="H71" s="34">
        <v>432</v>
      </c>
      <c r="I71" s="34">
        <v>433</v>
      </c>
      <c r="J71" s="50">
        <f t="shared" si="4"/>
        <v>25.6386</v>
      </c>
    </row>
    <row r="72" spans="1:10" s="14" customFormat="1" ht="51">
      <c r="A72" s="49" t="s">
        <v>104</v>
      </c>
      <c r="B72" s="24" t="s">
        <v>105</v>
      </c>
      <c r="C72" s="34">
        <v>104</v>
      </c>
      <c r="D72" s="34">
        <v>107</v>
      </c>
      <c r="E72" s="34">
        <v>104</v>
      </c>
      <c r="F72" s="34">
        <v>4</v>
      </c>
      <c r="G72" s="34">
        <v>400</v>
      </c>
      <c r="H72" s="34">
        <v>400</v>
      </c>
      <c r="I72" s="34">
        <v>400</v>
      </c>
      <c r="J72" s="34">
        <f t="shared" si="4"/>
        <v>65.394</v>
      </c>
    </row>
    <row r="73" spans="1:10" s="14" customFormat="1" ht="63.75">
      <c r="A73" s="49" t="s">
        <v>106</v>
      </c>
      <c r="B73" s="47" t="s">
        <v>107</v>
      </c>
      <c r="C73" s="34">
        <v>280</v>
      </c>
      <c r="D73" s="34">
        <v>274</v>
      </c>
      <c r="E73" s="34">
        <v>270</v>
      </c>
      <c r="F73" s="34">
        <v>0</v>
      </c>
      <c r="G73" s="34">
        <v>390</v>
      </c>
      <c r="H73" s="34">
        <v>390</v>
      </c>
      <c r="I73" s="34">
        <v>390</v>
      </c>
      <c r="J73" s="34">
        <f t="shared" si="4"/>
        <v>166.78584</v>
      </c>
    </row>
    <row r="74" spans="1:10" s="14" customFormat="1" ht="51">
      <c r="A74" s="49" t="s">
        <v>108</v>
      </c>
      <c r="B74" s="47" t="s">
        <v>109</v>
      </c>
      <c r="C74" s="34">
        <v>244</v>
      </c>
      <c r="D74" s="34">
        <v>240</v>
      </c>
      <c r="E74" s="34">
        <v>250</v>
      </c>
      <c r="F74" s="34">
        <v>2</v>
      </c>
      <c r="G74" s="34">
        <v>390</v>
      </c>
      <c r="H74" s="34">
        <v>390</v>
      </c>
      <c r="I74" s="34">
        <v>390</v>
      </c>
      <c r="J74" s="34">
        <f t="shared" si="4"/>
        <v>148.56893999999997</v>
      </c>
    </row>
    <row r="75" spans="1:10" s="14" customFormat="1" ht="51">
      <c r="A75" s="49" t="s">
        <v>110</v>
      </c>
      <c r="B75" s="47" t="s">
        <v>111</v>
      </c>
      <c r="C75" s="34">
        <v>17</v>
      </c>
      <c r="D75" s="34">
        <v>21</v>
      </c>
      <c r="E75" s="34">
        <v>15</v>
      </c>
      <c r="F75" s="34">
        <v>1</v>
      </c>
      <c r="G75" s="34">
        <v>385</v>
      </c>
      <c r="H75" s="34">
        <v>386</v>
      </c>
      <c r="I75" s="34">
        <v>385</v>
      </c>
      <c r="J75" s="34">
        <f t="shared" si="4"/>
        <v>10.599364</v>
      </c>
    </row>
    <row r="76" spans="1:10" s="14" customFormat="1" ht="76.5">
      <c r="A76" s="49" t="s">
        <v>112</v>
      </c>
      <c r="B76" s="47" t="s">
        <v>113</v>
      </c>
      <c r="C76" s="34">
        <v>210</v>
      </c>
      <c r="D76" s="34">
        <v>208</v>
      </c>
      <c r="E76" s="34">
        <v>215</v>
      </c>
      <c r="F76" s="34">
        <v>12</v>
      </c>
      <c r="G76" s="34">
        <v>390</v>
      </c>
      <c r="H76" s="34">
        <v>390</v>
      </c>
      <c r="I76" s="34">
        <v>390</v>
      </c>
      <c r="J76" s="34">
        <f t="shared" si="4"/>
        <v>128.12553</v>
      </c>
    </row>
    <row r="77" spans="1:10" s="14" customFormat="1" ht="76.5">
      <c r="A77" s="49" t="s">
        <v>114</v>
      </c>
      <c r="B77" s="47" t="s">
        <v>115</v>
      </c>
      <c r="C77" s="34">
        <v>267</v>
      </c>
      <c r="D77" s="34">
        <v>250</v>
      </c>
      <c r="E77" s="34">
        <v>256</v>
      </c>
      <c r="F77" s="34">
        <v>8</v>
      </c>
      <c r="G77" s="34">
        <v>390</v>
      </c>
      <c r="H77" s="34">
        <v>390</v>
      </c>
      <c r="I77" s="34">
        <v>390</v>
      </c>
      <c r="J77" s="34">
        <f t="shared" si="4"/>
        <v>156.46293</v>
      </c>
    </row>
    <row r="78" spans="1:10" s="14" customFormat="1" ht="53.25" customHeight="1">
      <c r="A78" s="49" t="s">
        <v>116</v>
      </c>
      <c r="B78" s="47" t="s">
        <v>117</v>
      </c>
      <c r="C78" s="34">
        <v>195</v>
      </c>
      <c r="D78" s="34">
        <v>174</v>
      </c>
      <c r="E78" s="34">
        <v>157</v>
      </c>
      <c r="F78" s="34">
        <v>24</v>
      </c>
      <c r="G78" s="34">
        <v>402</v>
      </c>
      <c r="H78" s="34">
        <v>399</v>
      </c>
      <c r="I78" s="34">
        <v>403</v>
      </c>
      <c r="J78" s="34">
        <f t="shared" si="4"/>
        <v>109.56159200000002</v>
      </c>
    </row>
    <row r="79" spans="1:10" s="14" customFormat="1" ht="76.5">
      <c r="A79" s="49" t="s">
        <v>118</v>
      </c>
      <c r="B79" s="47" t="s">
        <v>119</v>
      </c>
      <c r="C79" s="34">
        <v>64</v>
      </c>
      <c r="D79" s="34">
        <v>85</v>
      </c>
      <c r="E79" s="34">
        <v>110</v>
      </c>
      <c r="F79" s="34">
        <v>22</v>
      </c>
      <c r="G79" s="34">
        <v>390</v>
      </c>
      <c r="H79" s="34">
        <v>390</v>
      </c>
      <c r="I79" s="34">
        <v>390</v>
      </c>
      <c r="J79" s="34">
        <f t="shared" si="4"/>
        <v>52.42419</v>
      </c>
    </row>
    <row r="80" spans="1:10" s="14" customFormat="1" ht="63.75">
      <c r="A80" s="49" t="s">
        <v>120</v>
      </c>
      <c r="B80" s="47" t="s">
        <v>121</v>
      </c>
      <c r="C80" s="34">
        <v>440</v>
      </c>
      <c r="D80" s="34">
        <v>435</v>
      </c>
      <c r="E80" s="34">
        <v>400</v>
      </c>
      <c r="F80" s="34">
        <v>5</v>
      </c>
      <c r="G80" s="34">
        <v>390</v>
      </c>
      <c r="H80" s="34">
        <v>390</v>
      </c>
      <c r="I80" s="34">
        <v>390</v>
      </c>
      <c r="J80" s="34">
        <f t="shared" si="4"/>
        <v>258.0727499999999</v>
      </c>
    </row>
    <row r="81" spans="1:10" s="14" customFormat="1" ht="76.5">
      <c r="A81" s="49" t="s">
        <v>122</v>
      </c>
      <c r="B81" s="47" t="s">
        <v>123</v>
      </c>
      <c r="C81" s="34">
        <v>130</v>
      </c>
      <c r="D81" s="34">
        <v>127</v>
      </c>
      <c r="E81" s="34">
        <v>120</v>
      </c>
      <c r="F81" s="34">
        <v>3</v>
      </c>
      <c r="G81" s="34">
        <v>400</v>
      </c>
      <c r="H81" s="34">
        <v>398</v>
      </c>
      <c r="I81" s="34">
        <v>400</v>
      </c>
      <c r="J81" s="34">
        <f t="shared" si="4"/>
        <v>78.134758</v>
      </c>
    </row>
    <row r="82" spans="1:10" ht="51">
      <c r="A82" s="53" t="s">
        <v>124</v>
      </c>
      <c r="B82" s="54" t="s">
        <v>125</v>
      </c>
      <c r="C82" s="55">
        <v>410</v>
      </c>
      <c r="D82" s="55">
        <v>398</v>
      </c>
      <c r="E82" s="55">
        <v>420</v>
      </c>
      <c r="F82" s="55">
        <v>19</v>
      </c>
      <c r="G82" s="55">
        <v>38</v>
      </c>
      <c r="H82" s="55">
        <v>382</v>
      </c>
      <c r="I82" s="55">
        <v>380</v>
      </c>
      <c r="J82" s="34">
        <f t="shared" si="4"/>
        <v>169.9552</v>
      </c>
    </row>
    <row r="83" spans="1:10" ht="76.5" customHeight="1">
      <c r="A83" s="53" t="s">
        <v>126</v>
      </c>
      <c r="B83" s="56" t="s">
        <v>127</v>
      </c>
      <c r="C83" s="55">
        <v>130</v>
      </c>
      <c r="D83" s="55">
        <v>110</v>
      </c>
      <c r="E83" s="55">
        <v>124</v>
      </c>
      <c r="F83" s="55">
        <v>18</v>
      </c>
      <c r="G83" s="55">
        <v>395</v>
      </c>
      <c r="H83" s="55">
        <v>396</v>
      </c>
      <c r="I83" s="55">
        <v>396</v>
      </c>
      <c r="J83" s="34">
        <f t="shared" si="4"/>
        <v>74.74776399999999</v>
      </c>
    </row>
    <row r="84" spans="1:10" ht="89.25">
      <c r="A84" s="53" t="s">
        <v>128</v>
      </c>
      <c r="B84" s="56" t="s">
        <v>129</v>
      </c>
      <c r="C84" s="55">
        <v>75</v>
      </c>
      <c r="D84" s="55">
        <v>70</v>
      </c>
      <c r="E84" s="55">
        <v>60</v>
      </c>
      <c r="F84" s="55">
        <v>9</v>
      </c>
      <c r="G84" s="55">
        <v>400</v>
      </c>
      <c r="H84" s="55">
        <v>400</v>
      </c>
      <c r="I84" s="55">
        <v>400</v>
      </c>
      <c r="J84" s="34">
        <f t="shared" si="4"/>
        <v>42.558</v>
      </c>
    </row>
    <row r="85" spans="1:10" ht="63.75">
      <c r="A85" s="53" t="s">
        <v>130</v>
      </c>
      <c r="B85" s="54" t="s">
        <v>131</v>
      </c>
      <c r="C85" s="55">
        <v>13</v>
      </c>
      <c r="D85" s="55">
        <v>10</v>
      </c>
      <c r="E85" s="55">
        <v>17</v>
      </c>
      <c r="F85" s="55">
        <v>2</v>
      </c>
      <c r="G85" s="55">
        <v>410</v>
      </c>
      <c r="H85" s="55">
        <v>410</v>
      </c>
      <c r="I85" s="55">
        <v>410</v>
      </c>
      <c r="J85" s="34">
        <f t="shared" si="4"/>
        <v>8.5116</v>
      </c>
    </row>
    <row r="86" spans="1:10" ht="89.25">
      <c r="A86" s="53" t="s">
        <v>132</v>
      </c>
      <c r="B86" s="54" t="s">
        <v>133</v>
      </c>
      <c r="C86" s="55">
        <v>170</v>
      </c>
      <c r="D86" s="55">
        <v>163</v>
      </c>
      <c r="E86" s="55">
        <v>160</v>
      </c>
      <c r="F86" s="55">
        <v>15</v>
      </c>
      <c r="G86" s="55">
        <v>401</v>
      </c>
      <c r="H86" s="55">
        <v>401</v>
      </c>
      <c r="I86" s="55">
        <v>402</v>
      </c>
      <c r="J86" s="34">
        <f t="shared" si="4"/>
        <v>102.68795600000001</v>
      </c>
    </row>
    <row r="87" spans="1:10" ht="89.25">
      <c r="A87" s="53" t="s">
        <v>134</v>
      </c>
      <c r="B87" s="56" t="s">
        <v>135</v>
      </c>
      <c r="C87" s="55">
        <v>200</v>
      </c>
      <c r="D87" s="55">
        <v>183</v>
      </c>
      <c r="E87" s="55">
        <v>230</v>
      </c>
      <c r="F87" s="55">
        <v>22</v>
      </c>
      <c r="G87" s="55">
        <v>400</v>
      </c>
      <c r="H87" s="55">
        <v>400</v>
      </c>
      <c r="I87" s="55">
        <v>400</v>
      </c>
      <c r="J87" s="34">
        <f t="shared" si="4"/>
        <v>127.2588</v>
      </c>
    </row>
    <row r="88" spans="1:10" ht="63.75">
      <c r="A88" s="53" t="s">
        <v>136</v>
      </c>
      <c r="B88" s="56" t="s">
        <v>137</v>
      </c>
      <c r="C88" s="55">
        <v>54</v>
      </c>
      <c r="D88" s="55">
        <v>59</v>
      </c>
      <c r="E88" s="55">
        <v>55</v>
      </c>
      <c r="F88" s="55">
        <v>1</v>
      </c>
      <c r="G88" s="55">
        <v>400</v>
      </c>
      <c r="H88" s="55">
        <v>400</v>
      </c>
      <c r="I88" s="55">
        <v>400</v>
      </c>
      <c r="J88" s="34">
        <f t="shared" si="4"/>
        <v>34.8768</v>
      </c>
    </row>
    <row r="89" spans="1:10" ht="63.75">
      <c r="A89" s="53" t="s">
        <v>138</v>
      </c>
      <c r="B89" s="56" t="s">
        <v>139</v>
      </c>
      <c r="C89" s="55">
        <v>32</v>
      </c>
      <c r="D89" s="55">
        <v>20</v>
      </c>
      <c r="E89" s="55">
        <v>42</v>
      </c>
      <c r="F89" s="55">
        <v>6</v>
      </c>
      <c r="G89" s="55">
        <v>390</v>
      </c>
      <c r="H89" s="55">
        <v>390</v>
      </c>
      <c r="I89" s="55">
        <v>390</v>
      </c>
      <c r="J89" s="34">
        <f t="shared" si="4"/>
        <v>19.02654</v>
      </c>
    </row>
    <row r="90" spans="1:10" ht="63.75">
      <c r="A90" s="53" t="s">
        <v>140</v>
      </c>
      <c r="B90" s="56" t="s">
        <v>141</v>
      </c>
      <c r="C90" s="55">
        <v>50</v>
      </c>
      <c r="D90" s="55">
        <v>42</v>
      </c>
      <c r="E90" s="55">
        <v>34</v>
      </c>
      <c r="F90" s="55">
        <v>15</v>
      </c>
      <c r="G90" s="55">
        <v>380</v>
      </c>
      <c r="H90" s="55">
        <v>380</v>
      </c>
      <c r="I90" s="55">
        <v>380</v>
      </c>
      <c r="J90" s="34">
        <f t="shared" si="4"/>
        <v>24.84972</v>
      </c>
    </row>
    <row r="91" spans="1:10" ht="25.5">
      <c r="A91" s="53" t="s">
        <v>142</v>
      </c>
      <c r="B91" s="118" t="s">
        <v>143</v>
      </c>
      <c r="C91" s="55">
        <v>344</v>
      </c>
      <c r="D91" s="55">
        <v>315</v>
      </c>
      <c r="E91" s="55">
        <v>370</v>
      </c>
      <c r="F91" s="55">
        <v>29</v>
      </c>
      <c r="G91" s="55">
        <v>385</v>
      </c>
      <c r="H91" s="55">
        <v>387</v>
      </c>
      <c r="I91" s="55">
        <v>385</v>
      </c>
      <c r="J91" s="34">
        <f t="shared" si="4"/>
        <v>205.965669</v>
      </c>
    </row>
    <row r="92" spans="1:10" ht="25.5">
      <c r="A92" s="53" t="s">
        <v>144</v>
      </c>
      <c r="B92" s="118"/>
      <c r="C92" s="55">
        <v>120</v>
      </c>
      <c r="D92" s="55">
        <v>150</v>
      </c>
      <c r="E92" s="55">
        <v>140</v>
      </c>
      <c r="F92" s="55">
        <v>12</v>
      </c>
      <c r="G92" s="55">
        <v>400</v>
      </c>
      <c r="H92" s="55">
        <v>400</v>
      </c>
      <c r="I92" s="55">
        <v>400</v>
      </c>
      <c r="J92" s="34">
        <f t="shared" si="4"/>
        <v>85.116</v>
      </c>
    </row>
    <row r="93" spans="1:10" ht="63.75" customHeight="1">
      <c r="A93" s="116" t="s">
        <v>145</v>
      </c>
      <c r="B93" s="118"/>
      <c r="C93" s="55">
        <v>110</v>
      </c>
      <c r="D93" s="55">
        <v>70</v>
      </c>
      <c r="E93" s="55">
        <v>85</v>
      </c>
      <c r="F93" s="55">
        <v>17</v>
      </c>
      <c r="G93" s="55">
        <v>400</v>
      </c>
      <c r="H93" s="55">
        <v>400</v>
      </c>
      <c r="I93" s="55">
        <v>400</v>
      </c>
      <c r="J93" s="34">
        <f t="shared" si="4"/>
        <v>55.014</v>
      </c>
    </row>
    <row r="94" spans="1:10" ht="12.75">
      <c r="A94" s="116"/>
      <c r="B94" s="118"/>
      <c r="C94" s="57">
        <f>SUM(C91:C93)</f>
        <v>574</v>
      </c>
      <c r="D94" s="57">
        <f>D91+D92+D93</f>
        <v>535</v>
      </c>
      <c r="E94" s="57">
        <f>E91+E92+E93</f>
        <v>595</v>
      </c>
      <c r="F94" s="57">
        <f>F91+F92+F93</f>
        <v>58</v>
      </c>
      <c r="G94" s="57">
        <v>400</v>
      </c>
      <c r="H94" s="57">
        <v>400</v>
      </c>
      <c r="I94" s="57">
        <v>400</v>
      </c>
      <c r="J94" s="50">
        <f>SUM(J91:J93)</f>
        <v>346.095669</v>
      </c>
    </row>
    <row r="95" spans="1:10" ht="83.25" customHeight="1">
      <c r="A95" s="4" t="s">
        <v>146</v>
      </c>
      <c r="B95" s="56" t="s">
        <v>147</v>
      </c>
      <c r="C95" s="55">
        <v>485</v>
      </c>
      <c r="D95" s="55">
        <v>473</v>
      </c>
      <c r="E95" s="55">
        <v>490</v>
      </c>
      <c r="F95" s="55">
        <v>9</v>
      </c>
      <c r="G95" s="55">
        <v>405</v>
      </c>
      <c r="H95" s="55">
        <v>405</v>
      </c>
      <c r="I95" s="55">
        <v>405</v>
      </c>
      <c r="J95" s="34">
        <f t="shared" si="4"/>
        <v>304.36235999999997</v>
      </c>
    </row>
    <row r="96" spans="1:10" ht="76.5">
      <c r="A96" s="53" t="s">
        <v>148</v>
      </c>
      <c r="B96" s="118" t="s">
        <v>149</v>
      </c>
      <c r="C96" s="55">
        <v>35</v>
      </c>
      <c r="D96" s="55">
        <v>4047</v>
      </c>
      <c r="E96" s="55">
        <v>50</v>
      </c>
      <c r="F96" s="55">
        <v>5</v>
      </c>
      <c r="G96" s="55">
        <v>400</v>
      </c>
      <c r="H96" s="55">
        <v>400</v>
      </c>
      <c r="I96" s="55">
        <v>400</v>
      </c>
      <c r="J96" s="34">
        <f t="shared" si="4"/>
        <v>857.8032</v>
      </c>
    </row>
    <row r="97" spans="1:10" ht="63.75">
      <c r="A97" s="53" t="s">
        <v>150</v>
      </c>
      <c r="B97" s="118"/>
      <c r="C97" s="55">
        <v>100</v>
      </c>
      <c r="D97" s="55">
        <v>108</v>
      </c>
      <c r="E97" s="55">
        <v>95</v>
      </c>
      <c r="F97" s="55">
        <v>12</v>
      </c>
      <c r="G97" s="55">
        <v>397</v>
      </c>
      <c r="H97" s="55">
        <v>397</v>
      </c>
      <c r="I97" s="55">
        <v>397</v>
      </c>
      <c r="J97" s="34">
        <f t="shared" si="4"/>
        <v>62.431029</v>
      </c>
    </row>
    <row r="98" spans="1:10" ht="63.75" customHeight="1">
      <c r="A98" s="117" t="s">
        <v>151</v>
      </c>
      <c r="B98" s="118" t="s">
        <v>152</v>
      </c>
      <c r="C98" s="55">
        <v>240</v>
      </c>
      <c r="D98" s="55">
        <v>221</v>
      </c>
      <c r="E98" s="55">
        <v>254</v>
      </c>
      <c r="F98" s="55">
        <v>15</v>
      </c>
      <c r="G98" s="55">
        <v>400</v>
      </c>
      <c r="H98" s="55">
        <v>400</v>
      </c>
      <c r="I98" s="55">
        <v>400</v>
      </c>
      <c r="J98" s="55">
        <f t="shared" si="4"/>
        <v>148.434</v>
      </c>
    </row>
    <row r="99" spans="1:10" ht="12.75">
      <c r="A99" s="117"/>
      <c r="B99" s="118"/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I99" s="55">
        <v>0</v>
      </c>
      <c r="J99" s="55">
        <f t="shared" si="4"/>
        <v>0</v>
      </c>
    </row>
    <row r="100" spans="1:10" ht="37.5" customHeight="1">
      <c r="A100" s="53" t="s">
        <v>153</v>
      </c>
      <c r="B100" s="54" t="s">
        <v>154</v>
      </c>
      <c r="C100" s="55">
        <v>25</v>
      </c>
      <c r="D100" s="55">
        <v>27</v>
      </c>
      <c r="E100" s="55">
        <v>30</v>
      </c>
      <c r="F100" s="55">
        <v>4</v>
      </c>
      <c r="G100" s="55">
        <v>400</v>
      </c>
      <c r="H100" s="55">
        <v>390</v>
      </c>
      <c r="I100" s="55">
        <v>400</v>
      </c>
      <c r="J100" s="55">
        <f t="shared" si="4"/>
        <v>16.881339999999998</v>
      </c>
    </row>
    <row r="101" spans="1:10" ht="38.25">
      <c r="A101" s="53" t="s">
        <v>155</v>
      </c>
      <c r="B101" s="54" t="s">
        <v>156</v>
      </c>
      <c r="C101" s="55">
        <v>38</v>
      </c>
      <c r="D101" s="55">
        <v>40</v>
      </c>
      <c r="E101" s="55">
        <v>39</v>
      </c>
      <c r="F101" s="55">
        <v>5</v>
      </c>
      <c r="G101" s="55">
        <v>410</v>
      </c>
      <c r="H101" s="55">
        <v>400</v>
      </c>
      <c r="I101" s="55">
        <v>415</v>
      </c>
      <c r="J101" s="55">
        <f t="shared" si="4"/>
        <v>24.795225000000002</v>
      </c>
    </row>
    <row r="102" spans="1:10" ht="38.25" customHeight="1">
      <c r="A102" s="116" t="s">
        <v>157</v>
      </c>
      <c r="B102" s="115" t="s">
        <v>158</v>
      </c>
      <c r="C102" s="55">
        <v>370</v>
      </c>
      <c r="D102" s="55">
        <v>390</v>
      </c>
      <c r="E102" s="55">
        <v>415</v>
      </c>
      <c r="F102" s="55">
        <v>20</v>
      </c>
      <c r="G102" s="55">
        <v>390</v>
      </c>
      <c r="H102" s="55">
        <v>400</v>
      </c>
      <c r="I102" s="55">
        <v>400</v>
      </c>
      <c r="J102" s="55">
        <f t="shared" si="4"/>
        <v>241.89724999999996</v>
      </c>
    </row>
    <row r="103" spans="1:10" ht="12.75">
      <c r="A103" s="116"/>
      <c r="B103" s="115"/>
      <c r="C103" s="55">
        <v>350</v>
      </c>
      <c r="D103" s="55">
        <v>340</v>
      </c>
      <c r="E103" s="55">
        <v>405</v>
      </c>
      <c r="F103" s="55"/>
      <c r="G103" s="55">
        <v>390</v>
      </c>
      <c r="H103" s="55">
        <v>400</v>
      </c>
      <c r="I103" s="55">
        <v>400</v>
      </c>
      <c r="J103" s="55">
        <f t="shared" si="4"/>
        <v>225.42764999999997</v>
      </c>
    </row>
    <row r="104" spans="1:10" ht="25.5" customHeight="1">
      <c r="A104" s="117" t="s">
        <v>159</v>
      </c>
      <c r="B104" s="115" t="s">
        <v>160</v>
      </c>
      <c r="C104" s="55">
        <v>350</v>
      </c>
      <c r="D104" s="55">
        <v>366</v>
      </c>
      <c r="E104" s="55">
        <v>334</v>
      </c>
      <c r="F104" s="55">
        <v>30</v>
      </c>
      <c r="G104" s="55">
        <v>400</v>
      </c>
      <c r="H104" s="55">
        <v>400</v>
      </c>
      <c r="I104" s="55">
        <v>400</v>
      </c>
      <c r="J104" s="55">
        <f t="shared" si="4"/>
        <v>217.98</v>
      </c>
    </row>
    <row r="105" spans="1:10" ht="12.75">
      <c r="A105" s="117"/>
      <c r="B105" s="115"/>
      <c r="C105" s="55">
        <v>340</v>
      </c>
      <c r="D105" s="55">
        <v>350</v>
      </c>
      <c r="E105" s="55">
        <v>320</v>
      </c>
      <c r="F105" s="55">
        <v>25</v>
      </c>
      <c r="G105" s="55">
        <v>400</v>
      </c>
      <c r="H105" s="55">
        <v>400</v>
      </c>
      <c r="I105" s="55">
        <v>400</v>
      </c>
      <c r="J105" s="55">
        <f t="shared" si="4"/>
        <v>209.676</v>
      </c>
    </row>
    <row r="106" spans="1:10" ht="12.75">
      <c r="A106" s="117"/>
      <c r="B106" s="115"/>
      <c r="C106" s="55">
        <v>355</v>
      </c>
      <c r="D106" s="55">
        <v>360</v>
      </c>
      <c r="E106" s="55">
        <v>330</v>
      </c>
      <c r="F106" s="55">
        <v>27</v>
      </c>
      <c r="G106" s="55">
        <v>400</v>
      </c>
      <c r="H106" s="55">
        <v>400</v>
      </c>
      <c r="I106" s="55">
        <v>400</v>
      </c>
      <c r="J106" s="55">
        <f t="shared" si="4"/>
        <v>216.942</v>
      </c>
    </row>
    <row r="107" spans="1:10" ht="38.25" customHeight="1">
      <c r="A107" s="116" t="s">
        <v>161</v>
      </c>
      <c r="B107" s="115" t="s">
        <v>162</v>
      </c>
      <c r="C107" s="56">
        <v>270</v>
      </c>
      <c r="D107" s="56">
        <v>254</v>
      </c>
      <c r="E107" s="56">
        <v>265</v>
      </c>
      <c r="F107" s="56">
        <v>17</v>
      </c>
      <c r="G107" s="56">
        <v>400</v>
      </c>
      <c r="H107" s="56">
        <v>400</v>
      </c>
      <c r="I107" s="56">
        <v>400</v>
      </c>
      <c r="J107" s="56">
        <f t="shared" si="4"/>
        <v>163.7964</v>
      </c>
    </row>
    <row r="108" spans="1:10" ht="12.75">
      <c r="A108" s="116"/>
      <c r="B108" s="115"/>
      <c r="C108" s="56">
        <v>250</v>
      </c>
      <c r="D108" s="56">
        <v>230</v>
      </c>
      <c r="E108" s="56">
        <v>250</v>
      </c>
      <c r="F108" s="56">
        <v>15</v>
      </c>
      <c r="G108" s="56">
        <v>400</v>
      </c>
      <c r="H108" s="56">
        <v>400</v>
      </c>
      <c r="I108" s="56">
        <v>400</v>
      </c>
      <c r="J108" s="56">
        <f t="shared" si="4"/>
        <v>151.548</v>
      </c>
    </row>
    <row r="109" spans="1:10" ht="51">
      <c r="A109" s="4" t="s">
        <v>163</v>
      </c>
      <c r="B109" s="54" t="s">
        <v>164</v>
      </c>
      <c r="C109" s="56">
        <v>307</v>
      </c>
      <c r="D109" s="56">
        <v>200</v>
      </c>
      <c r="E109" s="56">
        <v>275</v>
      </c>
      <c r="F109" s="56">
        <v>28</v>
      </c>
      <c r="G109" s="56">
        <v>395</v>
      </c>
      <c r="H109" s="56">
        <v>400</v>
      </c>
      <c r="I109" s="56">
        <v>390</v>
      </c>
      <c r="J109" s="56">
        <f t="shared" si="4"/>
        <v>160.31391</v>
      </c>
    </row>
    <row r="110" spans="1:10" ht="12.75" customHeight="1">
      <c r="A110" s="53" t="s">
        <v>165</v>
      </c>
      <c r="B110" s="115" t="s">
        <v>166</v>
      </c>
      <c r="C110" s="58">
        <v>45</v>
      </c>
      <c r="D110" s="58">
        <v>45</v>
      </c>
      <c r="E110" s="58">
        <v>45</v>
      </c>
      <c r="F110" s="57"/>
      <c r="G110" s="58">
        <v>6300</v>
      </c>
      <c r="H110" s="58">
        <v>6300</v>
      </c>
      <c r="I110" s="58">
        <v>6300</v>
      </c>
      <c r="J110" s="58">
        <f t="shared" si="4"/>
        <v>441.4095</v>
      </c>
    </row>
    <row r="111" spans="1:10" ht="12.75">
      <c r="A111" s="53" t="s">
        <v>167</v>
      </c>
      <c r="B111" s="115"/>
      <c r="C111" s="55">
        <v>10</v>
      </c>
      <c r="D111" s="55">
        <v>10</v>
      </c>
      <c r="E111" s="55">
        <v>10</v>
      </c>
      <c r="F111" s="55"/>
      <c r="G111" s="55">
        <v>6300</v>
      </c>
      <c r="H111" s="55">
        <v>6300</v>
      </c>
      <c r="I111" s="55">
        <v>6300</v>
      </c>
      <c r="J111" s="55">
        <f t="shared" si="4"/>
        <v>98.091</v>
      </c>
    </row>
    <row r="112" spans="1:10" ht="12.75">
      <c r="A112" s="53" t="s">
        <v>168</v>
      </c>
      <c r="B112" s="115"/>
      <c r="C112" s="55">
        <v>6</v>
      </c>
      <c r="D112" s="55">
        <v>6</v>
      </c>
      <c r="E112" s="55">
        <v>6</v>
      </c>
      <c r="F112" s="55"/>
      <c r="G112" s="55">
        <v>6300</v>
      </c>
      <c r="H112" s="55">
        <v>6300</v>
      </c>
      <c r="I112" s="55">
        <v>6300</v>
      </c>
      <c r="J112" s="55">
        <f t="shared" si="4"/>
        <v>58.8546</v>
      </c>
    </row>
    <row r="113" spans="1:10" ht="12.75">
      <c r="A113" s="53" t="s">
        <v>169</v>
      </c>
      <c r="B113" s="115"/>
      <c r="C113" s="55">
        <v>40</v>
      </c>
      <c r="D113" s="55">
        <v>40</v>
      </c>
      <c r="E113" s="55">
        <v>40</v>
      </c>
      <c r="F113" s="55"/>
      <c r="G113" s="55">
        <v>6300</v>
      </c>
      <c r="H113" s="55">
        <v>6300</v>
      </c>
      <c r="I113" s="55">
        <v>6300</v>
      </c>
      <c r="J113" s="55">
        <f t="shared" si="4"/>
        <v>392.364</v>
      </c>
    </row>
    <row r="114" spans="1:10" ht="12.75">
      <c r="A114" s="53" t="s">
        <v>170</v>
      </c>
      <c r="B114" s="115"/>
      <c r="C114" s="55">
        <v>40</v>
      </c>
      <c r="D114" s="55">
        <v>40</v>
      </c>
      <c r="E114" s="55">
        <v>40</v>
      </c>
      <c r="F114" s="55"/>
      <c r="G114" s="55">
        <v>6300</v>
      </c>
      <c r="H114" s="55">
        <v>6300</v>
      </c>
      <c r="I114" s="55">
        <v>6300</v>
      </c>
      <c r="J114" s="55">
        <f t="shared" si="4"/>
        <v>392.364</v>
      </c>
    </row>
    <row r="115" spans="1:10" ht="12.75">
      <c r="A115" s="53"/>
      <c r="B115" s="115"/>
      <c r="C115" s="57">
        <f>SUM(C110:C114)</f>
        <v>141</v>
      </c>
      <c r="D115" s="57">
        <f>SUM(D110:D114)</f>
        <v>141</v>
      </c>
      <c r="E115" s="57">
        <f>SUM(E110:E114)</f>
        <v>141</v>
      </c>
      <c r="F115" s="57"/>
      <c r="G115" s="57">
        <v>6300</v>
      </c>
      <c r="H115" s="57">
        <v>6300</v>
      </c>
      <c r="I115" s="57">
        <v>6300</v>
      </c>
      <c r="J115" s="57">
        <f>SUM(J110:J114)</f>
        <v>1383.0831</v>
      </c>
    </row>
    <row r="116" spans="1:10" ht="38.25" customHeight="1">
      <c r="A116" s="116" t="s">
        <v>171</v>
      </c>
      <c r="B116" s="115" t="s">
        <v>172</v>
      </c>
      <c r="C116" s="55">
        <v>280</v>
      </c>
      <c r="D116" s="55">
        <v>274</v>
      </c>
      <c r="E116" s="55">
        <v>297</v>
      </c>
      <c r="F116" s="55">
        <v>15</v>
      </c>
      <c r="G116" s="55">
        <v>400</v>
      </c>
      <c r="H116" s="55">
        <v>400</v>
      </c>
      <c r="I116" s="55">
        <v>400</v>
      </c>
      <c r="J116" s="55">
        <f t="shared" si="4"/>
        <v>176.6676</v>
      </c>
    </row>
    <row r="117" spans="1:10" ht="12.75">
      <c r="A117" s="116"/>
      <c r="B117" s="115"/>
      <c r="C117" s="55">
        <v>250</v>
      </c>
      <c r="D117" s="55">
        <v>270</v>
      </c>
      <c r="E117" s="55">
        <v>280</v>
      </c>
      <c r="F117" s="55">
        <v>12</v>
      </c>
      <c r="G117" s="55">
        <v>400</v>
      </c>
      <c r="H117" s="55">
        <v>400</v>
      </c>
      <c r="I117" s="55">
        <v>400</v>
      </c>
      <c r="J117" s="55">
        <f t="shared" si="4"/>
        <v>166.08</v>
      </c>
    </row>
    <row r="118" spans="1:10" ht="12.75" customHeight="1">
      <c r="A118" s="116" t="s">
        <v>173</v>
      </c>
      <c r="B118" s="115" t="s">
        <v>174</v>
      </c>
      <c r="C118" s="55">
        <v>100</v>
      </c>
      <c r="D118" s="55">
        <v>105</v>
      </c>
      <c r="E118" s="55">
        <v>109</v>
      </c>
      <c r="F118" s="55">
        <v>9</v>
      </c>
      <c r="G118" s="55">
        <v>400</v>
      </c>
      <c r="H118" s="55">
        <v>400</v>
      </c>
      <c r="I118" s="55">
        <v>400</v>
      </c>
      <c r="J118" s="55">
        <f t="shared" si="4"/>
        <v>65.18639999999999</v>
      </c>
    </row>
    <row r="119" spans="1:10" ht="12.75">
      <c r="A119" s="116"/>
      <c r="B119" s="115"/>
      <c r="C119" s="55">
        <v>108</v>
      </c>
      <c r="D119" s="55">
        <v>105</v>
      </c>
      <c r="E119" s="55">
        <v>112</v>
      </c>
      <c r="F119" s="55">
        <v>10</v>
      </c>
      <c r="G119" s="55">
        <v>400</v>
      </c>
      <c r="H119" s="55">
        <v>400</v>
      </c>
      <c r="I119" s="55">
        <v>400</v>
      </c>
      <c r="J119" s="55">
        <f t="shared" si="4"/>
        <v>67.47</v>
      </c>
    </row>
    <row r="120" spans="1:10" ht="38.25">
      <c r="A120" s="53" t="s">
        <v>175</v>
      </c>
      <c r="B120" s="54" t="s">
        <v>176</v>
      </c>
      <c r="C120" s="55">
        <v>258</v>
      </c>
      <c r="D120" s="55">
        <v>262</v>
      </c>
      <c r="E120" s="55">
        <v>240</v>
      </c>
      <c r="F120" s="55">
        <v>16</v>
      </c>
      <c r="G120" s="55">
        <v>400</v>
      </c>
      <c r="H120" s="55">
        <v>400</v>
      </c>
      <c r="I120" s="55">
        <v>397</v>
      </c>
      <c r="J120" s="55">
        <f t="shared" si="4"/>
        <v>157.38156</v>
      </c>
    </row>
    <row r="121" spans="1:10" ht="12.75" customHeight="1">
      <c r="A121" s="53" t="s">
        <v>177</v>
      </c>
      <c r="B121" s="115" t="s">
        <v>178</v>
      </c>
      <c r="C121" s="55">
        <v>180</v>
      </c>
      <c r="D121" s="55">
        <v>183</v>
      </c>
      <c r="E121" s="55">
        <v>174</v>
      </c>
      <c r="F121" s="55">
        <v>15</v>
      </c>
      <c r="G121" s="55">
        <v>380</v>
      </c>
      <c r="H121" s="55">
        <v>380</v>
      </c>
      <c r="I121" s="55">
        <v>380</v>
      </c>
      <c r="J121" s="55">
        <f t="shared" si="4"/>
        <v>105.90714</v>
      </c>
    </row>
    <row r="122" spans="1:10" ht="38.25">
      <c r="A122" s="53" t="s">
        <v>179</v>
      </c>
      <c r="B122" s="115"/>
      <c r="C122" s="55">
        <v>94</v>
      </c>
      <c r="D122" s="55">
        <v>97</v>
      </c>
      <c r="E122" s="55">
        <v>95</v>
      </c>
      <c r="F122" s="55">
        <v>12</v>
      </c>
      <c r="G122" s="55">
        <v>400</v>
      </c>
      <c r="H122" s="55">
        <v>400</v>
      </c>
      <c r="I122" s="55">
        <v>400</v>
      </c>
      <c r="J122" s="55">
        <f t="shared" si="4"/>
        <v>59.3736</v>
      </c>
    </row>
    <row r="123" spans="1:10" ht="38.25">
      <c r="A123" s="109" t="s">
        <v>180</v>
      </c>
      <c r="B123" s="102" t="s">
        <v>181</v>
      </c>
      <c r="C123" s="107">
        <v>170</v>
      </c>
      <c r="D123" s="107">
        <v>185</v>
      </c>
      <c r="E123" s="107">
        <v>163</v>
      </c>
      <c r="F123" s="107">
        <v>16</v>
      </c>
      <c r="G123" s="107">
        <v>400</v>
      </c>
      <c r="H123" s="107">
        <v>400</v>
      </c>
      <c r="I123" s="107">
        <v>400</v>
      </c>
      <c r="J123" s="107">
        <f t="shared" si="4"/>
        <v>107.5368</v>
      </c>
    </row>
    <row r="124" spans="1:10" ht="38.25">
      <c r="A124" s="110"/>
      <c r="B124" s="111" t="s">
        <v>440</v>
      </c>
      <c r="C124" s="108"/>
      <c r="D124" s="108"/>
      <c r="E124" s="108"/>
      <c r="F124" s="108"/>
      <c r="G124" s="108"/>
      <c r="H124" s="108"/>
      <c r="I124" s="108"/>
      <c r="J124" s="108"/>
    </row>
    <row r="125" spans="1:10" ht="12.75">
      <c r="A125" s="110"/>
      <c r="B125" s="111" t="s">
        <v>441</v>
      </c>
      <c r="C125" s="108"/>
      <c r="D125" s="108"/>
      <c r="E125" s="108"/>
      <c r="F125" s="108"/>
      <c r="G125" s="108"/>
      <c r="H125" s="108"/>
      <c r="I125" s="108"/>
      <c r="J125" s="108"/>
    </row>
    <row r="126" spans="1:10" ht="12.75">
      <c r="A126" s="110"/>
      <c r="B126" s="111" t="s">
        <v>442</v>
      </c>
      <c r="C126" s="108"/>
      <c r="D126" s="108"/>
      <c r="E126" s="108"/>
      <c r="F126" s="108"/>
      <c r="G126" s="108"/>
      <c r="H126" s="108"/>
      <c r="I126" s="108"/>
      <c r="J126" s="108"/>
    </row>
    <row r="127" spans="1:10" ht="12.75">
      <c r="A127" s="110"/>
      <c r="B127" s="111" t="s">
        <v>443</v>
      </c>
      <c r="C127" s="108"/>
      <c r="D127" s="108"/>
      <c r="E127" s="108"/>
      <c r="F127" s="108"/>
      <c r="G127" s="108"/>
      <c r="H127" s="108"/>
      <c r="I127" s="108"/>
      <c r="J127" s="108"/>
    </row>
    <row r="128" spans="1:10" ht="12.75">
      <c r="A128" s="110"/>
      <c r="B128" s="111" t="s">
        <v>444</v>
      </c>
      <c r="C128" s="108"/>
      <c r="D128" s="108"/>
      <c r="E128" s="108"/>
      <c r="F128" s="108"/>
      <c r="G128" s="108"/>
      <c r="H128" s="108"/>
      <c r="I128" s="108"/>
      <c r="J128" s="108"/>
    </row>
    <row r="129" spans="1:10" ht="12.75">
      <c r="A129" s="110"/>
      <c r="B129" s="111" t="s">
        <v>445</v>
      </c>
      <c r="C129" s="108"/>
      <c r="D129" s="108"/>
      <c r="E129" s="108"/>
      <c r="F129" s="108"/>
      <c r="G129" s="108"/>
      <c r="H129" s="108"/>
      <c r="I129" s="108"/>
      <c r="J129" s="108"/>
    </row>
    <row r="130" spans="1:10" ht="12.75">
      <c r="A130" s="110"/>
      <c r="B130" s="111" t="s">
        <v>446</v>
      </c>
      <c r="C130" s="108"/>
      <c r="D130" s="108"/>
      <c r="E130" s="108"/>
      <c r="F130" s="108"/>
      <c r="G130" s="108"/>
      <c r="H130" s="108"/>
      <c r="I130" s="108"/>
      <c r="J130" s="108"/>
    </row>
    <row r="131" spans="1:10" ht="12.75">
      <c r="A131" s="110"/>
      <c r="B131" s="111" t="s">
        <v>447</v>
      </c>
      <c r="C131" s="108"/>
      <c r="D131" s="108"/>
      <c r="E131" s="108"/>
      <c r="F131" s="108"/>
      <c r="G131" s="108"/>
      <c r="H131" s="108"/>
      <c r="I131" s="108"/>
      <c r="J131" s="108"/>
    </row>
    <row r="132" spans="1:10" ht="12.75">
      <c r="A132" s="59"/>
      <c r="B132" s="60"/>
      <c r="C132" s="112"/>
      <c r="D132" s="112"/>
      <c r="E132" s="112"/>
      <c r="F132" s="112"/>
      <c r="G132" s="112"/>
      <c r="H132" s="112"/>
      <c r="I132" s="112"/>
      <c r="J132" s="112"/>
    </row>
    <row r="133" spans="3:10" ht="12.75">
      <c r="C133" s="112"/>
      <c r="D133" s="112"/>
      <c r="E133" s="112"/>
      <c r="F133" s="112"/>
      <c r="G133" s="112"/>
      <c r="H133" s="112"/>
      <c r="I133" s="112"/>
      <c r="J133" s="112"/>
    </row>
    <row r="134" spans="3:10" ht="12.75">
      <c r="C134" s="112"/>
      <c r="D134" s="112"/>
      <c r="E134" s="112"/>
      <c r="F134" s="112"/>
      <c r="G134" s="112"/>
      <c r="H134" s="112"/>
      <c r="I134" s="112"/>
      <c r="J134" s="112"/>
    </row>
    <row r="135" spans="3:10" ht="12.75">
      <c r="C135" s="112"/>
      <c r="D135" s="112"/>
      <c r="E135" s="112"/>
      <c r="F135" s="112"/>
      <c r="G135" s="112"/>
      <c r="H135" s="112"/>
      <c r="I135" s="112"/>
      <c r="J135" s="112"/>
    </row>
    <row r="136" spans="3:10" ht="12.75">
      <c r="C136" s="112"/>
      <c r="D136" s="112"/>
      <c r="E136" s="112"/>
      <c r="F136" s="112"/>
      <c r="G136" s="112"/>
      <c r="H136" s="112"/>
      <c r="I136" s="112"/>
      <c r="J136" s="112"/>
    </row>
    <row r="137" spans="3:10" ht="12.75">
      <c r="C137" s="112"/>
      <c r="D137" s="112"/>
      <c r="E137" s="112"/>
      <c r="F137" s="112"/>
      <c r="G137" s="112"/>
      <c r="H137" s="112"/>
      <c r="I137" s="112"/>
      <c r="J137" s="112"/>
    </row>
    <row r="138" spans="3:10" ht="12.75">
      <c r="C138" s="112"/>
      <c r="D138" s="112"/>
      <c r="E138" s="112"/>
      <c r="F138" s="112"/>
      <c r="G138" s="112"/>
      <c r="H138" s="112"/>
      <c r="I138" s="112"/>
      <c r="J138" s="112"/>
    </row>
    <row r="139" spans="3:10" ht="12.75">
      <c r="C139" s="112"/>
      <c r="D139" s="112"/>
      <c r="E139" s="112"/>
      <c r="F139" s="112"/>
      <c r="G139" s="112"/>
      <c r="H139" s="112"/>
      <c r="I139" s="112"/>
      <c r="J139" s="112"/>
    </row>
    <row r="140" spans="3:10" ht="12.75">
      <c r="C140" s="112"/>
      <c r="D140" s="112"/>
      <c r="E140" s="112"/>
      <c r="F140" s="112"/>
      <c r="G140" s="112"/>
      <c r="H140" s="112"/>
      <c r="I140" s="112"/>
      <c r="J140" s="112"/>
    </row>
    <row r="141" spans="3:10" ht="12.75">
      <c r="C141" s="112"/>
      <c r="D141" s="112"/>
      <c r="E141" s="112"/>
      <c r="F141" s="112"/>
      <c r="G141" s="112"/>
      <c r="H141" s="112"/>
      <c r="I141" s="112"/>
      <c r="J141" s="112"/>
    </row>
    <row r="142" spans="3:10" ht="12.75">
      <c r="C142" s="112"/>
      <c r="D142" s="112"/>
      <c r="E142" s="112"/>
      <c r="F142" s="112"/>
      <c r="G142" s="112"/>
      <c r="H142" s="112"/>
      <c r="I142" s="112"/>
      <c r="J142" s="112"/>
    </row>
    <row r="143" spans="3:10" ht="12.75">
      <c r="C143" s="112"/>
      <c r="D143" s="112"/>
      <c r="E143" s="112"/>
      <c r="F143" s="112"/>
      <c r="G143" s="112"/>
      <c r="H143" s="112"/>
      <c r="I143" s="112"/>
      <c r="J143" s="112"/>
    </row>
    <row r="144" spans="3:10" ht="12.75">
      <c r="C144" s="112"/>
      <c r="D144" s="112"/>
      <c r="E144" s="112"/>
      <c r="F144" s="112"/>
      <c r="G144" s="112"/>
      <c r="H144" s="112"/>
      <c r="I144" s="112"/>
      <c r="J144" s="112"/>
    </row>
    <row r="145" spans="3:10" ht="12.75">
      <c r="C145" s="112"/>
      <c r="D145" s="112"/>
      <c r="E145" s="112"/>
      <c r="F145" s="112"/>
      <c r="G145" s="112"/>
      <c r="H145" s="112"/>
      <c r="I145" s="112"/>
      <c r="J145" s="112"/>
    </row>
    <row r="146" spans="3:10" ht="12.75">
      <c r="C146" s="112"/>
      <c r="D146" s="112"/>
      <c r="E146" s="112"/>
      <c r="F146" s="112"/>
      <c r="G146" s="112"/>
      <c r="H146" s="112"/>
      <c r="I146" s="112"/>
      <c r="J146" s="112"/>
    </row>
    <row r="147" spans="3:10" ht="12.75">
      <c r="C147" s="112"/>
      <c r="D147" s="112"/>
      <c r="E147" s="112"/>
      <c r="F147" s="112"/>
      <c r="G147" s="112"/>
      <c r="H147" s="112"/>
      <c r="I147" s="112"/>
      <c r="J147" s="112"/>
    </row>
    <row r="148" spans="3:10" ht="12.75">
      <c r="C148" s="112"/>
      <c r="D148" s="112"/>
      <c r="E148" s="112"/>
      <c r="F148" s="112"/>
      <c r="G148" s="112"/>
      <c r="H148" s="112"/>
      <c r="I148" s="112"/>
      <c r="J148" s="112"/>
    </row>
    <row r="149" spans="3:10" ht="12.75">
      <c r="C149" s="112"/>
      <c r="D149" s="112"/>
      <c r="E149" s="112"/>
      <c r="F149" s="112"/>
      <c r="G149" s="112"/>
      <c r="H149" s="112"/>
      <c r="I149" s="112"/>
      <c r="J149" s="112"/>
    </row>
  </sheetData>
  <sheetProtection selectLockedCells="1" selectUnlockedCells="1"/>
  <mergeCells count="40">
    <mergeCell ref="A1:J1"/>
    <mergeCell ref="A2:F2"/>
    <mergeCell ref="A3:A5"/>
    <mergeCell ref="B3:B5"/>
    <mergeCell ref="C3:F3"/>
    <mergeCell ref="G3:I4"/>
    <mergeCell ref="J3:J4"/>
    <mergeCell ref="C4:F4"/>
    <mergeCell ref="A6:A10"/>
    <mergeCell ref="A11:A12"/>
    <mergeCell ref="A13:A15"/>
    <mergeCell ref="A16:A22"/>
    <mergeCell ref="A23:A26"/>
    <mergeCell ref="A27:A31"/>
    <mergeCell ref="A32:A38"/>
    <mergeCell ref="A39:A40"/>
    <mergeCell ref="B44:B45"/>
    <mergeCell ref="B47:B48"/>
    <mergeCell ref="B49:B50"/>
    <mergeCell ref="B58:B59"/>
    <mergeCell ref="A62:A63"/>
    <mergeCell ref="B62:B63"/>
    <mergeCell ref="B67:B68"/>
    <mergeCell ref="B91:B94"/>
    <mergeCell ref="A93:A94"/>
    <mergeCell ref="B96:B97"/>
    <mergeCell ref="A98:A99"/>
    <mergeCell ref="B98:B99"/>
    <mergeCell ref="A102:A103"/>
    <mergeCell ref="B102:B103"/>
    <mergeCell ref="A104:A106"/>
    <mergeCell ref="B104:B106"/>
    <mergeCell ref="B121:B122"/>
    <mergeCell ref="A107:A108"/>
    <mergeCell ref="B107:B108"/>
    <mergeCell ref="B110:B115"/>
    <mergeCell ref="A116:A117"/>
    <mergeCell ref="B116:B117"/>
    <mergeCell ref="A118:A119"/>
    <mergeCell ref="B118:B119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2"/>
  <sheetViews>
    <sheetView zoomScalePageLayoutView="0" workbookViewId="0" topLeftCell="A85">
      <selection activeCell="D106" sqref="D106"/>
    </sheetView>
  </sheetViews>
  <sheetFormatPr defaultColWidth="9.00390625" defaultRowHeight="12.75"/>
  <cols>
    <col min="1" max="1" width="3.875" style="61" customWidth="1"/>
    <col min="2" max="2" width="28.625" style="62" customWidth="1"/>
    <col min="3" max="3" width="27.625" style="62" customWidth="1"/>
    <col min="4" max="4" width="28.375" style="62" customWidth="1"/>
    <col min="5" max="5" width="7.875" style="61" customWidth="1"/>
    <col min="6" max="6" width="8.125" style="61" customWidth="1"/>
    <col min="7" max="7" width="6.875" style="61" customWidth="1"/>
    <col min="8" max="8" width="7.125" style="61" customWidth="1"/>
    <col min="9" max="9" width="21.25390625" style="61" customWidth="1"/>
    <col min="10" max="10" width="13.625" style="63" customWidth="1"/>
    <col min="11" max="11" width="9.875" style="64" customWidth="1"/>
    <col min="12" max="12" width="11.75390625" style="65" customWidth="1"/>
    <col min="13" max="16384" width="9.125" style="62" customWidth="1"/>
  </cols>
  <sheetData>
    <row r="1" spans="1:12" ht="24.75" customHeight="1">
      <c r="A1" s="150" t="s">
        <v>182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7.25" customHeight="1">
      <c r="A2" s="151" t="s">
        <v>183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ht="12.75">
      <c r="L3" s="66"/>
    </row>
    <row r="4" spans="1:12" s="69" customFormat="1" ht="43.5" customHeight="1">
      <c r="A4" s="152" t="s">
        <v>184</v>
      </c>
      <c r="B4" s="153" t="s">
        <v>185</v>
      </c>
      <c r="C4" s="146" t="s">
        <v>186</v>
      </c>
      <c r="D4" s="146" t="s">
        <v>187</v>
      </c>
      <c r="E4" s="146" t="s">
        <v>188</v>
      </c>
      <c r="F4" s="146"/>
      <c r="G4" s="146"/>
      <c r="H4" s="146"/>
      <c r="I4" s="146"/>
      <c r="J4" s="146"/>
      <c r="K4" s="154" t="s">
        <v>189</v>
      </c>
      <c r="L4" s="141" t="s">
        <v>190</v>
      </c>
    </row>
    <row r="5" spans="1:12" s="69" customFormat="1" ht="35.25" customHeight="1">
      <c r="A5" s="152"/>
      <c r="B5" s="153"/>
      <c r="C5" s="146"/>
      <c r="D5" s="146"/>
      <c r="E5" s="145" t="s">
        <v>191</v>
      </c>
      <c r="F5" s="145" t="s">
        <v>192</v>
      </c>
      <c r="G5" s="145" t="s">
        <v>193</v>
      </c>
      <c r="H5" s="145" t="s">
        <v>194</v>
      </c>
      <c r="I5" s="145" t="s">
        <v>195</v>
      </c>
      <c r="J5" s="146" t="s">
        <v>196</v>
      </c>
      <c r="K5" s="154"/>
      <c r="L5" s="141"/>
    </row>
    <row r="6" spans="1:12" s="69" customFormat="1" ht="27.75" customHeight="1">
      <c r="A6" s="152"/>
      <c r="B6" s="153"/>
      <c r="C6" s="146"/>
      <c r="D6" s="146"/>
      <c r="E6" s="145"/>
      <c r="F6" s="145"/>
      <c r="G6" s="145"/>
      <c r="H6" s="145"/>
      <c r="I6" s="145"/>
      <c r="J6" s="146"/>
      <c r="K6" s="154"/>
      <c r="L6" s="141"/>
    </row>
    <row r="7" spans="1:12" s="69" customFormat="1" ht="17.25" customHeight="1">
      <c r="A7" s="67">
        <v>1</v>
      </c>
      <c r="B7" s="68">
        <v>2</v>
      </c>
      <c r="C7" s="68">
        <v>3</v>
      </c>
      <c r="D7" s="67">
        <v>4</v>
      </c>
      <c r="E7" s="67">
        <v>5</v>
      </c>
      <c r="F7" s="68">
        <v>6</v>
      </c>
      <c r="G7" s="67">
        <v>7</v>
      </c>
      <c r="H7" s="68">
        <v>8</v>
      </c>
      <c r="I7" s="68">
        <v>9</v>
      </c>
      <c r="J7" s="68">
        <v>10</v>
      </c>
      <c r="K7" s="70">
        <v>11</v>
      </c>
      <c r="L7" s="67">
        <v>12</v>
      </c>
    </row>
    <row r="8" spans="1:11" ht="12.75">
      <c r="A8" s="71">
        <v>1</v>
      </c>
      <c r="B8" s="72" t="s">
        <v>197</v>
      </c>
      <c r="C8" s="73" t="s">
        <v>198</v>
      </c>
      <c r="D8" s="74" t="s">
        <v>199</v>
      </c>
      <c r="E8" s="75" t="s">
        <v>200</v>
      </c>
      <c r="F8" s="75"/>
      <c r="G8" s="75" t="s">
        <v>201</v>
      </c>
      <c r="H8" s="75" t="s">
        <v>202</v>
      </c>
      <c r="I8" s="75" t="s">
        <v>203</v>
      </c>
      <c r="J8" s="75" t="s">
        <v>204</v>
      </c>
      <c r="K8" s="76">
        <f>'Июнь 23 г.'!J10</f>
        <v>43.523340000000005</v>
      </c>
    </row>
    <row r="9" spans="1:11" ht="27" customHeight="1">
      <c r="A9" s="71">
        <v>2</v>
      </c>
      <c r="B9" s="72" t="s">
        <v>205</v>
      </c>
      <c r="C9" s="73" t="s">
        <v>206</v>
      </c>
      <c r="D9" s="73" t="s">
        <v>207</v>
      </c>
      <c r="E9" s="75" t="s">
        <v>208</v>
      </c>
      <c r="F9" s="75" t="s">
        <v>209</v>
      </c>
      <c r="G9" s="75" t="s">
        <v>210</v>
      </c>
      <c r="H9" s="75" t="s">
        <v>211</v>
      </c>
      <c r="I9" s="75" t="s">
        <v>212</v>
      </c>
      <c r="J9" s="77">
        <v>35329463</v>
      </c>
      <c r="K9" s="76">
        <f>'Июнь 23 г.'!J45</f>
        <v>76.79193200000002</v>
      </c>
    </row>
    <row r="10" spans="1:11" ht="25.5">
      <c r="A10" s="71">
        <v>3</v>
      </c>
      <c r="B10" s="72" t="s">
        <v>213</v>
      </c>
      <c r="C10" s="73" t="s">
        <v>214</v>
      </c>
      <c r="D10" s="73" t="s">
        <v>215</v>
      </c>
      <c r="E10" s="75" t="s">
        <v>208</v>
      </c>
      <c r="F10" s="75"/>
      <c r="G10" s="75" t="s">
        <v>216</v>
      </c>
      <c r="H10" s="75" t="s">
        <v>217</v>
      </c>
      <c r="I10" s="75" t="s">
        <v>218</v>
      </c>
      <c r="J10" s="77">
        <v>62005757</v>
      </c>
      <c r="K10" s="76">
        <f>'Июнь 23 г.'!J44</f>
        <v>18.482628</v>
      </c>
    </row>
    <row r="11" spans="1:11" ht="12.75">
      <c r="A11" s="71">
        <v>4</v>
      </c>
      <c r="B11" s="72" t="s">
        <v>219</v>
      </c>
      <c r="C11" s="73" t="s">
        <v>220</v>
      </c>
      <c r="D11" s="73" t="s">
        <v>221</v>
      </c>
      <c r="E11" s="75" t="s">
        <v>208</v>
      </c>
      <c r="F11" s="75"/>
      <c r="G11" s="75" t="s">
        <v>216</v>
      </c>
      <c r="H11" s="75" t="s">
        <v>217</v>
      </c>
      <c r="I11" s="75" t="s">
        <v>203</v>
      </c>
      <c r="J11" s="77">
        <v>156629</v>
      </c>
      <c r="K11" s="76">
        <f>'Июнь 23 г.'!J15</f>
        <v>232.773749</v>
      </c>
    </row>
    <row r="12" spans="1:11" ht="12.75">
      <c r="A12" s="71">
        <v>5</v>
      </c>
      <c r="B12" s="72" t="s">
        <v>222</v>
      </c>
      <c r="C12" s="73" t="s">
        <v>223</v>
      </c>
      <c r="D12" s="73" t="s">
        <v>224</v>
      </c>
      <c r="E12" s="75" t="s">
        <v>208</v>
      </c>
      <c r="F12" s="75"/>
      <c r="G12" s="75" t="s">
        <v>225</v>
      </c>
      <c r="H12" s="75">
        <v>60</v>
      </c>
      <c r="I12" s="75" t="s">
        <v>203</v>
      </c>
      <c r="J12" s="77">
        <v>157067</v>
      </c>
      <c r="K12" s="76">
        <f>'Июнь 23 г.'!J12</f>
        <v>13.92996</v>
      </c>
    </row>
    <row r="13" spans="1:11" ht="12.75">
      <c r="A13" s="71">
        <v>6</v>
      </c>
      <c r="B13" s="78" t="s">
        <v>226</v>
      </c>
      <c r="C13" s="73" t="s">
        <v>227</v>
      </c>
      <c r="D13" s="73" t="s">
        <v>228</v>
      </c>
      <c r="E13" s="75" t="s">
        <v>208</v>
      </c>
      <c r="F13" s="75"/>
      <c r="G13" s="75"/>
      <c r="H13" s="75" t="s">
        <v>229</v>
      </c>
      <c r="I13" s="75" t="s">
        <v>203</v>
      </c>
      <c r="J13" s="77">
        <v>102199</v>
      </c>
      <c r="K13" s="79">
        <f>'Июнь 23 г.'!J46</f>
        <v>37.33686</v>
      </c>
    </row>
    <row r="14" spans="1:11" ht="12.75">
      <c r="A14" s="71">
        <v>7</v>
      </c>
      <c r="B14" s="72" t="s">
        <v>230</v>
      </c>
      <c r="C14" s="73" t="s">
        <v>231</v>
      </c>
      <c r="D14" s="73" t="s">
        <v>232</v>
      </c>
      <c r="E14" s="75" t="s">
        <v>208</v>
      </c>
      <c r="F14" s="75" t="s">
        <v>209</v>
      </c>
      <c r="G14" s="75" t="s">
        <v>225</v>
      </c>
      <c r="H14" s="75">
        <v>3600</v>
      </c>
      <c r="I14" s="75" t="s">
        <v>233</v>
      </c>
      <c r="J14" s="77">
        <v>1173114</v>
      </c>
      <c r="K14" s="76">
        <f>'Июнь 23 г.'!J22</f>
        <v>95.99112600000001</v>
      </c>
    </row>
    <row r="15" spans="1:11" ht="12.75">
      <c r="A15" s="71">
        <v>8</v>
      </c>
      <c r="B15" s="72" t="s">
        <v>230</v>
      </c>
      <c r="C15" s="73" t="s">
        <v>231</v>
      </c>
      <c r="D15" s="73" t="s">
        <v>234</v>
      </c>
      <c r="E15" s="75" t="s">
        <v>208</v>
      </c>
      <c r="F15" s="75" t="s">
        <v>209</v>
      </c>
      <c r="G15" s="75" t="s">
        <v>225</v>
      </c>
      <c r="H15" s="75">
        <v>3600</v>
      </c>
      <c r="I15" s="75" t="s">
        <v>235</v>
      </c>
      <c r="J15" s="77">
        <v>1171347</v>
      </c>
      <c r="K15" s="76">
        <f>'Июнь 23 г.'!J26</f>
        <v>48.5784</v>
      </c>
    </row>
    <row r="16" spans="1:11" ht="24" customHeight="1">
      <c r="A16" s="71">
        <v>9</v>
      </c>
      <c r="B16" s="72" t="s">
        <v>236</v>
      </c>
      <c r="C16" s="73" t="s">
        <v>237</v>
      </c>
      <c r="D16" s="73" t="s">
        <v>238</v>
      </c>
      <c r="E16" s="75" t="s">
        <v>208</v>
      </c>
      <c r="F16" s="75"/>
      <c r="G16" s="75" t="s">
        <v>239</v>
      </c>
      <c r="H16" s="75" t="s">
        <v>240</v>
      </c>
      <c r="I16" s="75" t="s">
        <v>241</v>
      </c>
      <c r="J16" s="77">
        <v>7066188</v>
      </c>
      <c r="K16" s="79">
        <f>'Июнь 23 г.'!J42</f>
        <v>23.212794</v>
      </c>
    </row>
    <row r="17" spans="1:11" ht="25.5">
      <c r="A17" s="71">
        <v>10</v>
      </c>
      <c r="B17" s="72" t="s">
        <v>242</v>
      </c>
      <c r="C17" s="73" t="s">
        <v>243</v>
      </c>
      <c r="D17" s="73" t="s">
        <v>244</v>
      </c>
      <c r="E17" s="75" t="s">
        <v>208</v>
      </c>
      <c r="F17" s="75"/>
      <c r="G17" s="75" t="s">
        <v>245</v>
      </c>
      <c r="H17" s="75" t="s">
        <v>246</v>
      </c>
      <c r="I17" s="75" t="s">
        <v>241</v>
      </c>
      <c r="J17" s="77">
        <v>7914077</v>
      </c>
      <c r="K17" s="79">
        <f>'Июнь 23 г.'!J41</f>
        <v>12.645954</v>
      </c>
    </row>
    <row r="18" spans="1:11" ht="12.75">
      <c r="A18" s="71">
        <v>11</v>
      </c>
      <c r="B18" s="72" t="s">
        <v>247</v>
      </c>
      <c r="C18" s="73" t="s">
        <v>231</v>
      </c>
      <c r="D18" s="73" t="s">
        <v>248</v>
      </c>
      <c r="E18" s="75" t="s">
        <v>208</v>
      </c>
      <c r="F18" s="75" t="s">
        <v>209</v>
      </c>
      <c r="G18" s="75" t="s">
        <v>249</v>
      </c>
      <c r="H18" s="75" t="s">
        <v>250</v>
      </c>
      <c r="I18" s="75" t="s">
        <v>251</v>
      </c>
      <c r="J18" s="77">
        <v>90402</v>
      </c>
      <c r="K18" s="79">
        <f>'Июнь 23 г.'!K32</f>
        <v>90.67968</v>
      </c>
    </row>
    <row r="19" spans="1:11" ht="12.75">
      <c r="A19" s="71">
        <v>12</v>
      </c>
      <c r="B19" s="72" t="s">
        <v>247</v>
      </c>
      <c r="C19" s="73" t="s">
        <v>231</v>
      </c>
      <c r="D19" s="73" t="s">
        <v>252</v>
      </c>
      <c r="E19" s="75" t="s">
        <v>208</v>
      </c>
      <c r="F19" s="75" t="s">
        <v>209</v>
      </c>
      <c r="G19" s="75" t="s">
        <v>249</v>
      </c>
      <c r="H19" s="75" t="s">
        <v>250</v>
      </c>
      <c r="I19" s="75" t="s">
        <v>251</v>
      </c>
      <c r="J19" s="77">
        <v>90395</v>
      </c>
      <c r="K19" s="79">
        <f>'Июнь 23 г.'!K34</f>
        <v>69.62904</v>
      </c>
    </row>
    <row r="20" spans="1:11" ht="12.75">
      <c r="A20" s="71">
        <v>13</v>
      </c>
      <c r="B20" s="72" t="s">
        <v>253</v>
      </c>
      <c r="C20" s="73" t="s">
        <v>254</v>
      </c>
      <c r="D20" s="73" t="s">
        <v>255</v>
      </c>
      <c r="E20" s="75" t="s">
        <v>208</v>
      </c>
      <c r="F20" s="75"/>
      <c r="G20" s="75" t="s">
        <v>256</v>
      </c>
      <c r="H20" s="75" t="s">
        <v>257</v>
      </c>
      <c r="I20" s="75" t="s">
        <v>251</v>
      </c>
      <c r="J20" s="77">
        <v>217606</v>
      </c>
      <c r="K20" s="79">
        <f>'Июнь 23 г.'!J31</f>
        <v>219.893553</v>
      </c>
    </row>
    <row r="21" spans="1:11" ht="12.75">
      <c r="A21" s="71">
        <v>14</v>
      </c>
      <c r="B21" s="72" t="s">
        <v>258</v>
      </c>
      <c r="C21" s="73" t="s">
        <v>259</v>
      </c>
      <c r="D21" s="73" t="s">
        <v>51</v>
      </c>
      <c r="E21" s="75" t="s">
        <v>208</v>
      </c>
      <c r="F21" s="75" t="s">
        <v>260</v>
      </c>
      <c r="G21" s="75" t="s">
        <v>229</v>
      </c>
      <c r="H21" s="75" t="s">
        <v>261</v>
      </c>
      <c r="I21" s="75" t="s">
        <v>262</v>
      </c>
      <c r="J21" s="77">
        <v>9112112259668</v>
      </c>
      <c r="K21" s="79">
        <f>'Июнь 23 г.'!J39</f>
        <v>246.34854000000004</v>
      </c>
    </row>
    <row r="22" spans="1:11" ht="14.25" customHeight="1">
      <c r="A22" s="71">
        <v>15</v>
      </c>
      <c r="B22" s="72" t="s">
        <v>258</v>
      </c>
      <c r="C22" s="73" t="s">
        <v>259</v>
      </c>
      <c r="D22" s="73" t="s">
        <v>52</v>
      </c>
      <c r="E22" s="75" t="s">
        <v>208</v>
      </c>
      <c r="F22" s="75" t="s">
        <v>260</v>
      </c>
      <c r="G22" s="75" t="s">
        <v>229</v>
      </c>
      <c r="H22" s="75" t="s">
        <v>261</v>
      </c>
      <c r="I22" s="75" t="s">
        <v>262</v>
      </c>
      <c r="J22" s="77">
        <v>9112112260952</v>
      </c>
      <c r="K22" s="79">
        <f>'Июнь 23 г.'!J40</f>
        <v>303.81741</v>
      </c>
    </row>
    <row r="23" spans="1:11" ht="25.5">
      <c r="A23" s="71">
        <v>16</v>
      </c>
      <c r="B23" s="72" t="s">
        <v>263</v>
      </c>
      <c r="C23" s="73" t="s">
        <v>264</v>
      </c>
      <c r="D23" s="73" t="s">
        <v>265</v>
      </c>
      <c r="E23" s="75" t="s">
        <v>208</v>
      </c>
      <c r="F23" s="75"/>
      <c r="G23" s="75" t="s">
        <v>256</v>
      </c>
      <c r="H23" s="75" t="s">
        <v>257</v>
      </c>
      <c r="I23" s="75" t="s">
        <v>266</v>
      </c>
      <c r="J23" s="77">
        <v>585988</v>
      </c>
      <c r="K23" s="76">
        <f>'Июнь 23 г.'!J43</f>
        <v>121.14238499999999</v>
      </c>
    </row>
    <row r="24" spans="1:11" ht="25.5">
      <c r="A24" s="71">
        <v>17</v>
      </c>
      <c r="B24" s="72" t="s">
        <v>263</v>
      </c>
      <c r="C24" s="73" t="s">
        <v>264</v>
      </c>
      <c r="D24" s="73" t="s">
        <v>267</v>
      </c>
      <c r="E24" s="75" t="s">
        <v>208</v>
      </c>
      <c r="F24" s="75"/>
      <c r="G24" s="75" t="s">
        <v>268</v>
      </c>
      <c r="H24" s="75" t="s">
        <v>257</v>
      </c>
      <c r="I24" s="75" t="s">
        <v>269</v>
      </c>
      <c r="J24" s="77">
        <v>198363</v>
      </c>
      <c r="K24" s="76">
        <v>0</v>
      </c>
    </row>
    <row r="25" spans="1:11" ht="25.5">
      <c r="A25" s="71">
        <v>18</v>
      </c>
      <c r="B25" s="72" t="s">
        <v>270</v>
      </c>
      <c r="C25" s="73" t="s">
        <v>271</v>
      </c>
      <c r="D25" s="73" t="s">
        <v>272</v>
      </c>
      <c r="E25" s="75" t="s">
        <v>208</v>
      </c>
      <c r="F25" s="75"/>
      <c r="G25" s="75" t="s">
        <v>273</v>
      </c>
      <c r="H25" s="75" t="s">
        <v>274</v>
      </c>
      <c r="I25" s="75" t="s">
        <v>275</v>
      </c>
      <c r="J25" s="77">
        <v>62004302</v>
      </c>
      <c r="K25" s="76">
        <f>'Июнь 23 г.'!J47</f>
        <v>107.95528700000003</v>
      </c>
    </row>
    <row r="26" spans="1:11" ht="25.5">
      <c r="A26" s="71">
        <v>19</v>
      </c>
      <c r="B26" s="72" t="s">
        <v>270</v>
      </c>
      <c r="C26" s="73" t="s">
        <v>271</v>
      </c>
      <c r="D26" s="73" t="s">
        <v>276</v>
      </c>
      <c r="E26" s="75" t="s">
        <v>208</v>
      </c>
      <c r="F26" s="75"/>
      <c r="G26" s="75" t="s">
        <v>277</v>
      </c>
      <c r="H26" s="75" t="s">
        <v>278</v>
      </c>
      <c r="I26" s="75" t="s">
        <v>218</v>
      </c>
      <c r="J26" s="77">
        <v>62004600</v>
      </c>
      <c r="K26" s="76">
        <f>'Июнь 23 г.'!J48</f>
        <v>77.77215000000001</v>
      </c>
    </row>
    <row r="27" spans="1:11" ht="25.5">
      <c r="A27" s="71">
        <v>20</v>
      </c>
      <c r="B27" s="72" t="s">
        <v>279</v>
      </c>
      <c r="C27" s="73" t="s">
        <v>271</v>
      </c>
      <c r="D27" s="73" t="s">
        <v>280</v>
      </c>
      <c r="E27" s="75" t="s">
        <v>208</v>
      </c>
      <c r="F27" s="75"/>
      <c r="G27" s="75" t="s">
        <v>277</v>
      </c>
      <c r="H27" s="75" t="s">
        <v>278</v>
      </c>
      <c r="I27" s="75" t="s">
        <v>218</v>
      </c>
      <c r="J27" s="77">
        <v>62004316</v>
      </c>
      <c r="K27" s="76">
        <f>'Июнь 23 г.'!J50</f>
        <v>151.63882500000003</v>
      </c>
    </row>
    <row r="28" spans="1:11" ht="25.5">
      <c r="A28" s="71">
        <v>21</v>
      </c>
      <c r="B28" s="72" t="s">
        <v>279</v>
      </c>
      <c r="C28" s="73" t="s">
        <v>271</v>
      </c>
      <c r="D28" s="73" t="s">
        <v>281</v>
      </c>
      <c r="E28" s="75" t="s">
        <v>208</v>
      </c>
      <c r="F28" s="75"/>
      <c r="G28" s="75" t="s">
        <v>201</v>
      </c>
      <c r="H28" s="75" t="s">
        <v>202</v>
      </c>
      <c r="I28" s="75" t="s">
        <v>218</v>
      </c>
      <c r="J28" s="77">
        <v>62004328</v>
      </c>
      <c r="K28" s="76">
        <f>'Июнь 23 г.'!J49</f>
        <v>76.72792199999999</v>
      </c>
    </row>
    <row r="29" spans="1:11" ht="25.5">
      <c r="A29" s="71">
        <v>22</v>
      </c>
      <c r="B29" s="80" t="s">
        <v>282</v>
      </c>
      <c r="C29" s="81" t="s">
        <v>283</v>
      </c>
      <c r="D29" s="73" t="s">
        <v>284</v>
      </c>
      <c r="E29" s="75" t="s">
        <v>208</v>
      </c>
      <c r="F29" s="75" t="s">
        <v>285</v>
      </c>
      <c r="G29" s="75" t="s">
        <v>245</v>
      </c>
      <c r="H29" s="75" t="s">
        <v>286</v>
      </c>
      <c r="I29" s="75" t="s">
        <v>287</v>
      </c>
      <c r="J29" s="77">
        <v>21976543</v>
      </c>
      <c r="K29" s="76" t="s">
        <v>288</v>
      </c>
    </row>
    <row r="30" spans="1:13" ht="12.75">
      <c r="A30" s="71">
        <v>23</v>
      </c>
      <c r="B30" s="65" t="s">
        <v>289</v>
      </c>
      <c r="C30" s="65" t="s">
        <v>290</v>
      </c>
      <c r="D30" s="65" t="s">
        <v>291</v>
      </c>
      <c r="E30" s="71" t="s">
        <v>208</v>
      </c>
      <c r="F30" s="71"/>
      <c r="G30" s="71" t="s">
        <v>292</v>
      </c>
      <c r="H30" s="71">
        <v>160</v>
      </c>
      <c r="I30" s="71" t="s">
        <v>218</v>
      </c>
      <c r="J30" s="82">
        <v>62004314</v>
      </c>
      <c r="K30" s="83">
        <f>'Июнь 23 г.'!J56</f>
        <v>69.771765</v>
      </c>
      <c r="M30" s="66"/>
    </row>
    <row r="31" spans="1:13" ht="12.75">
      <c r="A31" s="71">
        <v>24</v>
      </c>
      <c r="B31" s="65" t="s">
        <v>289</v>
      </c>
      <c r="C31" s="65" t="s">
        <v>290</v>
      </c>
      <c r="D31" s="65" t="s">
        <v>293</v>
      </c>
      <c r="E31" s="71" t="s">
        <v>208</v>
      </c>
      <c r="F31" s="71"/>
      <c r="G31" s="71" t="s">
        <v>256</v>
      </c>
      <c r="H31" s="71">
        <v>200</v>
      </c>
      <c r="I31" s="71" t="s">
        <v>218</v>
      </c>
      <c r="J31" s="82">
        <v>62004329</v>
      </c>
      <c r="K31" s="83">
        <f>'Июнь 23 г.'!J55</f>
        <v>92.175265</v>
      </c>
      <c r="M31" s="66"/>
    </row>
    <row r="32" spans="1:12" ht="25.5">
      <c r="A32" s="71">
        <v>25</v>
      </c>
      <c r="B32" s="84" t="s">
        <v>294</v>
      </c>
      <c r="C32" s="85" t="s">
        <v>295</v>
      </c>
      <c r="D32" s="85" t="s">
        <v>296</v>
      </c>
      <c r="E32" s="86" t="s">
        <v>208</v>
      </c>
      <c r="F32" s="86" t="s">
        <v>285</v>
      </c>
      <c r="G32" s="86" t="s">
        <v>297</v>
      </c>
      <c r="H32" s="86">
        <v>1000</v>
      </c>
      <c r="I32" s="86" t="s">
        <v>298</v>
      </c>
      <c r="J32" s="86">
        <v>4673</v>
      </c>
      <c r="K32" s="87">
        <f>'Июнь 23 г.'!J57</f>
        <v>155.97680000000003</v>
      </c>
      <c r="L32" s="85"/>
    </row>
    <row r="33" spans="1:12" ht="12.75" customHeight="1">
      <c r="A33" s="71">
        <v>26</v>
      </c>
      <c r="B33" s="147" t="s">
        <v>81</v>
      </c>
      <c r="C33" s="148" t="s">
        <v>299</v>
      </c>
      <c r="D33" s="65" t="s">
        <v>300</v>
      </c>
      <c r="E33" s="149" t="s">
        <v>208</v>
      </c>
      <c r="F33" s="88"/>
      <c r="G33" s="88" t="s">
        <v>301</v>
      </c>
      <c r="H33" s="88">
        <v>320</v>
      </c>
      <c r="I33" s="71" t="s">
        <v>302</v>
      </c>
      <c r="J33" s="88">
        <v>21660262</v>
      </c>
      <c r="K33" s="87">
        <f>'Июнь 23 г.'!J58</f>
        <v>227.336186</v>
      </c>
      <c r="L33" s="66"/>
    </row>
    <row r="34" spans="1:11" ht="12.75">
      <c r="A34" s="71">
        <v>27</v>
      </c>
      <c r="B34" s="147"/>
      <c r="C34" s="148"/>
      <c r="D34" s="65" t="s">
        <v>303</v>
      </c>
      <c r="E34" s="149"/>
      <c r="F34" s="71"/>
      <c r="G34" s="71"/>
      <c r="H34" s="71"/>
      <c r="I34" s="71" t="s">
        <v>302</v>
      </c>
      <c r="J34" s="71">
        <v>31660243</v>
      </c>
      <c r="K34" s="87">
        <f>'Июнь 23 г.'!J59</f>
        <v>199.5036</v>
      </c>
    </row>
    <row r="35" spans="1:11" ht="25.5">
      <c r="A35" s="71">
        <v>28</v>
      </c>
      <c r="B35" s="89" t="s">
        <v>84</v>
      </c>
      <c r="C35" s="89" t="s">
        <v>304</v>
      </c>
      <c r="D35" s="65" t="s">
        <v>305</v>
      </c>
      <c r="E35" s="71" t="s">
        <v>208</v>
      </c>
      <c r="F35" s="71" t="s">
        <v>285</v>
      </c>
      <c r="G35" s="71" t="s">
        <v>249</v>
      </c>
      <c r="H35" s="71">
        <v>1000</v>
      </c>
      <c r="I35" s="71" t="s">
        <v>262</v>
      </c>
      <c r="J35" s="71">
        <v>116261490</v>
      </c>
      <c r="K35" s="87">
        <f>'Июнь 23 г.'!J60</f>
        <v>22.592416</v>
      </c>
    </row>
    <row r="36" spans="1:11" ht="25.5">
      <c r="A36" s="71">
        <v>29</v>
      </c>
      <c r="B36" s="89" t="s">
        <v>86</v>
      </c>
      <c r="C36" s="89" t="s">
        <v>306</v>
      </c>
      <c r="D36" s="65" t="s">
        <v>307</v>
      </c>
      <c r="E36" s="71" t="s">
        <v>208</v>
      </c>
      <c r="F36" s="71"/>
      <c r="G36" s="71" t="s">
        <v>225</v>
      </c>
      <c r="H36" s="71">
        <v>60</v>
      </c>
      <c r="I36" s="71" t="s">
        <v>308</v>
      </c>
      <c r="J36" s="71">
        <v>156780</v>
      </c>
      <c r="K36" s="87">
        <f>'Июнь 23 г.'!J61</f>
        <v>0</v>
      </c>
    </row>
    <row r="37" spans="1:11" ht="16.5" customHeight="1">
      <c r="A37" s="71">
        <v>30</v>
      </c>
      <c r="B37" s="133" t="s">
        <v>88</v>
      </c>
      <c r="C37" s="141" t="s">
        <v>309</v>
      </c>
      <c r="D37" s="141" t="s">
        <v>310</v>
      </c>
      <c r="E37" s="71" t="s">
        <v>208</v>
      </c>
      <c r="F37" s="134" t="s">
        <v>209</v>
      </c>
      <c r="G37" s="134" t="s">
        <v>292</v>
      </c>
      <c r="H37" s="134">
        <v>9600</v>
      </c>
      <c r="I37" s="134" t="s">
        <v>311</v>
      </c>
      <c r="J37" s="71">
        <v>1180104</v>
      </c>
      <c r="K37" s="87">
        <f>'Июнь 23 г.'!J62</f>
        <v>346.07958</v>
      </c>
    </row>
    <row r="38" spans="1:11" ht="12.75">
      <c r="A38" s="71">
        <v>31</v>
      </c>
      <c r="B38" s="133"/>
      <c r="C38" s="141"/>
      <c r="D38" s="141"/>
      <c r="E38" s="71" t="s">
        <v>208</v>
      </c>
      <c r="F38" s="134"/>
      <c r="G38" s="134"/>
      <c r="H38" s="134"/>
      <c r="I38" s="134"/>
      <c r="J38" s="71">
        <v>1180105</v>
      </c>
      <c r="K38" s="87">
        <f>'Июнь 23 г.'!J63</f>
        <v>209.40162199999997</v>
      </c>
    </row>
    <row r="39" spans="1:11" ht="12.75">
      <c r="A39" s="71">
        <v>32</v>
      </c>
      <c r="B39" s="89" t="s">
        <v>312</v>
      </c>
      <c r="C39" s="89" t="s">
        <v>313</v>
      </c>
      <c r="D39" s="65" t="s">
        <v>314</v>
      </c>
      <c r="E39" s="71" t="s">
        <v>208</v>
      </c>
      <c r="F39" s="71" t="s">
        <v>315</v>
      </c>
      <c r="G39" s="71" t="s">
        <v>268</v>
      </c>
      <c r="H39" s="71">
        <v>2000</v>
      </c>
      <c r="I39" s="71" t="s">
        <v>302</v>
      </c>
      <c r="J39" s="71">
        <v>36876952</v>
      </c>
      <c r="K39" s="87">
        <f>'Июнь 23 г.'!J64</f>
        <v>197.01239999999999</v>
      </c>
    </row>
    <row r="40" spans="1:11" ht="25.5">
      <c r="A40" s="71">
        <v>33</v>
      </c>
      <c r="B40" s="89" t="s">
        <v>92</v>
      </c>
      <c r="C40" s="89" t="s">
        <v>316</v>
      </c>
      <c r="D40" s="89" t="s">
        <v>317</v>
      </c>
      <c r="E40" s="71" t="s">
        <v>208</v>
      </c>
      <c r="F40" s="71" t="s">
        <v>285</v>
      </c>
      <c r="G40" s="71" t="s">
        <v>216</v>
      </c>
      <c r="H40" s="71">
        <v>80</v>
      </c>
      <c r="I40" s="71" t="s">
        <v>218</v>
      </c>
      <c r="J40" s="71">
        <v>62005552</v>
      </c>
      <c r="K40" s="87">
        <f>'Июнь 23 г.'!J65</f>
        <v>60.167151</v>
      </c>
    </row>
    <row r="41" spans="1:11" ht="12.75">
      <c r="A41" s="71">
        <v>34</v>
      </c>
      <c r="B41" s="89" t="s">
        <v>318</v>
      </c>
      <c r="C41" s="89" t="s">
        <v>319</v>
      </c>
      <c r="D41" s="65" t="s">
        <v>320</v>
      </c>
      <c r="E41" s="71" t="s">
        <v>208</v>
      </c>
      <c r="F41" s="71"/>
      <c r="G41" s="71" t="s">
        <v>201</v>
      </c>
      <c r="H41" s="71">
        <v>120</v>
      </c>
      <c r="I41" s="71" t="s">
        <v>321</v>
      </c>
      <c r="J41" s="71">
        <v>33680741</v>
      </c>
      <c r="K41" s="87">
        <f>'Июнь 23 г.'!J66</f>
        <v>150.4062</v>
      </c>
    </row>
    <row r="42" spans="1:11" ht="12.75" customHeight="1">
      <c r="A42" s="71">
        <v>35</v>
      </c>
      <c r="B42" s="89" t="s">
        <v>96</v>
      </c>
      <c r="C42" s="141" t="s">
        <v>322</v>
      </c>
      <c r="D42" s="65" t="s">
        <v>323</v>
      </c>
      <c r="E42" s="71" t="s">
        <v>208</v>
      </c>
      <c r="F42" s="71"/>
      <c r="G42" s="71" t="s">
        <v>201</v>
      </c>
      <c r="H42" s="71">
        <v>120</v>
      </c>
      <c r="I42" s="71" t="s">
        <v>324</v>
      </c>
      <c r="J42" s="71">
        <v>156558</v>
      </c>
      <c r="K42" s="87">
        <f>'Июнь 23 г.'!J67</f>
        <v>75.53180000000002</v>
      </c>
    </row>
    <row r="43" spans="1:11" ht="12.75">
      <c r="A43" s="71">
        <v>36</v>
      </c>
      <c r="B43" s="89" t="s">
        <v>96</v>
      </c>
      <c r="C43" s="141"/>
      <c r="D43" s="65" t="s">
        <v>325</v>
      </c>
      <c r="E43" s="71" t="s">
        <v>208</v>
      </c>
      <c r="F43" s="71"/>
      <c r="G43" s="71" t="s">
        <v>201</v>
      </c>
      <c r="H43" s="71">
        <v>120</v>
      </c>
      <c r="I43" s="71" t="s">
        <v>324</v>
      </c>
      <c r="J43" s="71">
        <v>156511</v>
      </c>
      <c r="K43" s="87">
        <f>'Июнь 23 г.'!J68</f>
        <v>65.120314</v>
      </c>
    </row>
    <row r="44" spans="1:11" ht="38.25">
      <c r="A44" s="71">
        <v>37</v>
      </c>
      <c r="B44" s="65" t="s">
        <v>326</v>
      </c>
      <c r="C44" s="89" t="s">
        <v>327</v>
      </c>
      <c r="D44" s="89" t="s">
        <v>328</v>
      </c>
      <c r="E44" s="71" t="s">
        <v>329</v>
      </c>
      <c r="F44" s="71" t="s">
        <v>209</v>
      </c>
      <c r="G44" s="71" t="s">
        <v>216</v>
      </c>
      <c r="H44" s="71">
        <v>4800</v>
      </c>
      <c r="I44" s="71" t="s">
        <v>330</v>
      </c>
      <c r="J44" s="82">
        <v>4589</v>
      </c>
      <c r="K44" s="87">
        <f>'Июнь 23 г.'!J69</f>
        <v>9.342</v>
      </c>
    </row>
    <row r="45" spans="1:12" ht="25.5">
      <c r="A45" s="71">
        <v>38</v>
      </c>
      <c r="B45" s="91" t="s">
        <v>331</v>
      </c>
      <c r="C45" s="84" t="s">
        <v>332</v>
      </c>
      <c r="D45" s="84" t="s">
        <v>333</v>
      </c>
      <c r="E45" s="86" t="s">
        <v>208</v>
      </c>
      <c r="F45" s="86"/>
      <c r="G45" s="92" t="s">
        <v>334</v>
      </c>
      <c r="H45" s="86">
        <v>2</v>
      </c>
      <c r="I45" s="86" t="s">
        <v>335</v>
      </c>
      <c r="J45" s="93">
        <v>26612716</v>
      </c>
      <c r="K45" s="87">
        <f>'Июнь 23 г.'!J70</f>
        <v>38.1984</v>
      </c>
      <c r="L45" s="85"/>
    </row>
    <row r="46" spans="1:11" ht="12.75">
      <c r="A46" s="71">
        <v>39</v>
      </c>
      <c r="B46" s="94" t="s">
        <v>336</v>
      </c>
      <c r="C46" s="89" t="s">
        <v>337</v>
      </c>
      <c r="D46" s="95" t="s">
        <v>338</v>
      </c>
      <c r="E46" s="71" t="s">
        <v>208</v>
      </c>
      <c r="F46" s="71"/>
      <c r="G46" s="96" t="s">
        <v>277</v>
      </c>
      <c r="H46" s="71">
        <v>100</v>
      </c>
      <c r="I46" s="71" t="s">
        <v>339</v>
      </c>
      <c r="J46" s="82">
        <v>9217087000873</v>
      </c>
      <c r="K46" s="83">
        <f>'Июнь 23 г.'!J71</f>
        <v>25.6386</v>
      </c>
    </row>
    <row r="47" spans="1:11" ht="25.5">
      <c r="A47" s="71">
        <v>40</v>
      </c>
      <c r="B47" s="94" t="s">
        <v>340</v>
      </c>
      <c r="C47" s="89" t="s">
        <v>309</v>
      </c>
      <c r="D47" s="97" t="s">
        <v>341</v>
      </c>
      <c r="E47" s="71" t="s">
        <v>208</v>
      </c>
      <c r="F47" s="71" t="s">
        <v>209</v>
      </c>
      <c r="G47" s="96" t="s">
        <v>342</v>
      </c>
      <c r="H47" s="71">
        <v>240</v>
      </c>
      <c r="I47" s="71" t="s">
        <v>343</v>
      </c>
      <c r="J47" s="82">
        <v>36049723</v>
      </c>
      <c r="K47" s="83">
        <f>'Июнь 23 г.'!J72</f>
        <v>65.394</v>
      </c>
    </row>
    <row r="48" spans="1:11" ht="25.5">
      <c r="A48" s="71">
        <v>41</v>
      </c>
      <c r="B48" s="94" t="s">
        <v>107</v>
      </c>
      <c r="C48" s="89" t="s">
        <v>344</v>
      </c>
      <c r="D48" s="97" t="s">
        <v>345</v>
      </c>
      <c r="E48" s="71" t="s">
        <v>208</v>
      </c>
      <c r="F48" s="71"/>
      <c r="G48" s="96" t="s">
        <v>216</v>
      </c>
      <c r="H48" s="71">
        <v>80</v>
      </c>
      <c r="I48" s="71" t="s">
        <v>346</v>
      </c>
      <c r="J48" s="82">
        <v>7039730</v>
      </c>
      <c r="K48" s="83">
        <f>'Июнь 23 г.'!J73</f>
        <v>166.78584</v>
      </c>
    </row>
    <row r="49" spans="1:11" ht="25.5">
      <c r="A49" s="71">
        <v>42</v>
      </c>
      <c r="B49" s="94" t="s">
        <v>109</v>
      </c>
      <c r="C49" s="89" t="s">
        <v>347</v>
      </c>
      <c r="D49" s="97" t="s">
        <v>348</v>
      </c>
      <c r="E49" s="71" t="s">
        <v>208</v>
      </c>
      <c r="F49" s="71"/>
      <c r="G49" s="96" t="s">
        <v>216</v>
      </c>
      <c r="H49" s="71">
        <v>80</v>
      </c>
      <c r="I49" s="71" t="s">
        <v>346</v>
      </c>
      <c r="J49" s="82">
        <v>11085944</v>
      </c>
      <c r="K49" s="83">
        <f>'Июнь 23 г.'!J74</f>
        <v>148.56893999999997</v>
      </c>
    </row>
    <row r="50" spans="1:11" ht="12.75">
      <c r="A50" s="71">
        <v>43</v>
      </c>
      <c r="B50" s="94" t="s">
        <v>111</v>
      </c>
      <c r="C50" s="89" t="s">
        <v>349</v>
      </c>
      <c r="D50" s="97" t="s">
        <v>350</v>
      </c>
      <c r="E50" s="71" t="s">
        <v>208</v>
      </c>
      <c r="F50" s="71"/>
      <c r="G50" s="96" t="s">
        <v>268</v>
      </c>
      <c r="H50" s="71">
        <v>20</v>
      </c>
      <c r="I50" s="71" t="s">
        <v>351</v>
      </c>
      <c r="J50" s="82">
        <v>36366932</v>
      </c>
      <c r="K50" s="83">
        <f>'Июнь 23 г.'!J75</f>
        <v>10.599364</v>
      </c>
    </row>
    <row r="51" spans="1:11" ht="25.5">
      <c r="A51" s="71">
        <v>44</v>
      </c>
      <c r="B51" s="94" t="s">
        <v>113</v>
      </c>
      <c r="C51" s="89" t="s">
        <v>352</v>
      </c>
      <c r="D51" s="97" t="s">
        <v>353</v>
      </c>
      <c r="E51" s="71" t="s">
        <v>208</v>
      </c>
      <c r="F51" s="71"/>
      <c r="G51" s="96" t="s">
        <v>201</v>
      </c>
      <c r="H51" s="71">
        <v>120</v>
      </c>
      <c r="I51" s="71" t="s">
        <v>354</v>
      </c>
      <c r="J51" s="82">
        <v>25631462</v>
      </c>
      <c r="K51" s="83">
        <f>'Июнь 23 г.'!J76</f>
        <v>128.12553</v>
      </c>
    </row>
    <row r="52" spans="1:11" ht="25.5">
      <c r="A52" s="71">
        <v>45</v>
      </c>
      <c r="B52" s="94" t="s">
        <v>115</v>
      </c>
      <c r="C52" s="89" t="s">
        <v>355</v>
      </c>
      <c r="D52" s="97" t="s">
        <v>356</v>
      </c>
      <c r="E52" s="71" t="s">
        <v>208</v>
      </c>
      <c r="F52" s="71"/>
      <c r="G52" s="96" t="s">
        <v>245</v>
      </c>
      <c r="H52" s="71">
        <v>30</v>
      </c>
      <c r="I52" s="71" t="s">
        <v>357</v>
      </c>
      <c r="J52" s="82">
        <v>230304</v>
      </c>
      <c r="K52" s="83">
        <f>'Июнь 23 г.'!J77</f>
        <v>156.46293</v>
      </c>
    </row>
    <row r="53" spans="1:11" ht="25.5">
      <c r="A53" s="71">
        <v>46</v>
      </c>
      <c r="B53" s="94" t="s">
        <v>117</v>
      </c>
      <c r="C53" s="89" t="s">
        <v>358</v>
      </c>
      <c r="D53" s="97" t="s">
        <v>359</v>
      </c>
      <c r="E53" s="71" t="s">
        <v>208</v>
      </c>
      <c r="F53" s="71"/>
      <c r="G53" s="96" t="s">
        <v>216</v>
      </c>
      <c r="H53" s="71">
        <v>80</v>
      </c>
      <c r="I53" s="71" t="s">
        <v>360</v>
      </c>
      <c r="J53" s="82">
        <v>103089938</v>
      </c>
      <c r="K53" s="83">
        <f>'Июнь 23 г.'!J78</f>
        <v>109.56159200000002</v>
      </c>
    </row>
    <row r="54" spans="1:11" ht="38.25">
      <c r="A54" s="71">
        <v>47</v>
      </c>
      <c r="B54" s="94" t="s">
        <v>361</v>
      </c>
      <c r="C54" s="89" t="s">
        <v>362</v>
      </c>
      <c r="D54" s="97" t="s">
        <v>363</v>
      </c>
      <c r="E54" s="71" t="s">
        <v>208</v>
      </c>
      <c r="F54" s="71"/>
      <c r="G54" s="96" t="s">
        <v>239</v>
      </c>
      <c r="H54" s="71">
        <v>40</v>
      </c>
      <c r="I54" s="71" t="s">
        <v>357</v>
      </c>
      <c r="J54" s="82" t="s">
        <v>364</v>
      </c>
      <c r="K54" s="83">
        <f>'Июнь 23 г.'!J79</f>
        <v>52.42419</v>
      </c>
    </row>
    <row r="55" spans="1:11" ht="25.5">
      <c r="A55" s="71">
        <v>48</v>
      </c>
      <c r="B55" s="94" t="s">
        <v>365</v>
      </c>
      <c r="C55" s="89" t="s">
        <v>366</v>
      </c>
      <c r="D55" s="97" t="s">
        <v>367</v>
      </c>
      <c r="E55" s="71" t="s">
        <v>208</v>
      </c>
      <c r="F55" s="71"/>
      <c r="G55" s="96" t="s">
        <v>260</v>
      </c>
      <c r="H55" s="71">
        <v>300</v>
      </c>
      <c r="I55" s="71" t="s">
        <v>368</v>
      </c>
      <c r="J55" s="82">
        <v>9217078004030</v>
      </c>
      <c r="K55" s="83">
        <f>'Июнь 23 г.'!J80</f>
        <v>258.0727499999999</v>
      </c>
    </row>
    <row r="56" spans="1:12" ht="25.5">
      <c r="A56" s="86">
        <v>49</v>
      </c>
      <c r="B56" s="91" t="s">
        <v>123</v>
      </c>
      <c r="C56" s="84" t="s">
        <v>369</v>
      </c>
      <c r="D56" s="98" t="s">
        <v>370</v>
      </c>
      <c r="E56" s="86" t="s">
        <v>208</v>
      </c>
      <c r="F56" s="86"/>
      <c r="G56" s="92" t="s">
        <v>225</v>
      </c>
      <c r="H56" s="86">
        <v>60</v>
      </c>
      <c r="I56" s="86" t="s">
        <v>371</v>
      </c>
      <c r="J56" s="93">
        <v>24436746</v>
      </c>
      <c r="K56" s="87">
        <f>'Июнь 23 г.'!J81</f>
        <v>78.134758</v>
      </c>
      <c r="L56" s="85"/>
    </row>
    <row r="57" spans="1:11" ht="12.75">
      <c r="A57" s="71">
        <v>50</v>
      </c>
      <c r="B57" s="94" t="s">
        <v>125</v>
      </c>
      <c r="C57" s="89" t="s">
        <v>372</v>
      </c>
      <c r="D57" s="97" t="s">
        <v>373</v>
      </c>
      <c r="E57" s="71" t="s">
        <v>208</v>
      </c>
      <c r="F57" s="71"/>
      <c r="G57" s="96" t="s">
        <v>256</v>
      </c>
      <c r="H57" s="71">
        <v>200</v>
      </c>
      <c r="I57" s="71" t="s">
        <v>374</v>
      </c>
      <c r="J57" s="82">
        <v>28384352</v>
      </c>
      <c r="K57" s="83">
        <f>'Июнь 23 г.'!J82</f>
        <v>169.9552</v>
      </c>
    </row>
    <row r="58" spans="1:11" ht="25.5">
      <c r="A58" s="71">
        <v>51</v>
      </c>
      <c r="B58" s="94" t="s">
        <v>127</v>
      </c>
      <c r="C58" s="89" t="s">
        <v>375</v>
      </c>
      <c r="D58" s="97" t="s">
        <v>376</v>
      </c>
      <c r="E58" s="71" t="s">
        <v>208</v>
      </c>
      <c r="F58" s="71"/>
      <c r="G58" s="96" t="s">
        <v>201</v>
      </c>
      <c r="H58" s="71">
        <v>120</v>
      </c>
      <c r="I58" s="99" t="s">
        <v>377</v>
      </c>
      <c r="J58" s="82">
        <v>15587390</v>
      </c>
      <c r="K58" s="83">
        <f>'Июнь 23 г.'!J83</f>
        <v>74.74776399999999</v>
      </c>
    </row>
    <row r="59" spans="1:11" ht="25.5">
      <c r="A59" s="71">
        <v>52</v>
      </c>
      <c r="B59" s="94" t="s">
        <v>129</v>
      </c>
      <c r="C59" s="89" t="s">
        <v>378</v>
      </c>
      <c r="D59" s="89" t="s">
        <v>379</v>
      </c>
      <c r="E59" s="71" t="s">
        <v>208</v>
      </c>
      <c r="F59" s="71"/>
      <c r="G59" s="96" t="s">
        <v>229</v>
      </c>
      <c r="H59" s="71">
        <v>1</v>
      </c>
      <c r="I59" s="71" t="s">
        <v>380</v>
      </c>
      <c r="J59" s="82">
        <v>119871</v>
      </c>
      <c r="K59" s="83">
        <f>'Июнь 23 г.'!J84</f>
        <v>42.558</v>
      </c>
    </row>
    <row r="60" spans="1:11" ht="25.5">
      <c r="A60" s="71">
        <v>53</v>
      </c>
      <c r="B60" s="94" t="s">
        <v>381</v>
      </c>
      <c r="C60" s="89" t="s">
        <v>382</v>
      </c>
      <c r="D60" s="97" t="s">
        <v>383</v>
      </c>
      <c r="E60" s="71" t="s">
        <v>208</v>
      </c>
      <c r="F60" s="71"/>
      <c r="G60" s="96" t="s">
        <v>268</v>
      </c>
      <c r="H60" s="71">
        <v>20</v>
      </c>
      <c r="I60" s="71" t="s">
        <v>384</v>
      </c>
      <c r="J60" s="82">
        <v>156199</v>
      </c>
      <c r="K60" s="83">
        <f>'Июнь 23 г.'!J85</f>
        <v>8.5116</v>
      </c>
    </row>
    <row r="61" spans="1:11" ht="25.5">
      <c r="A61" s="71">
        <v>54</v>
      </c>
      <c r="B61" s="65" t="s">
        <v>133</v>
      </c>
      <c r="C61" s="89" t="s">
        <v>385</v>
      </c>
      <c r="D61" s="90" t="s">
        <v>386</v>
      </c>
      <c r="E61" s="71" t="s">
        <v>208</v>
      </c>
      <c r="F61" s="71"/>
      <c r="G61" s="96" t="s">
        <v>239</v>
      </c>
      <c r="H61" s="71">
        <v>40</v>
      </c>
      <c r="I61" s="71" t="s">
        <v>357</v>
      </c>
      <c r="J61" s="82">
        <v>1812820</v>
      </c>
      <c r="K61" s="83">
        <f>'Июнь 23 г.'!J86</f>
        <v>102.68795600000001</v>
      </c>
    </row>
    <row r="62" spans="1:11" ht="25.5">
      <c r="A62" s="71">
        <v>55</v>
      </c>
      <c r="B62" s="94" t="s">
        <v>135</v>
      </c>
      <c r="C62" s="89" t="s">
        <v>387</v>
      </c>
      <c r="D62" s="97" t="s">
        <v>388</v>
      </c>
      <c r="E62" s="71" t="s">
        <v>208</v>
      </c>
      <c r="F62" s="71">
        <v>6000</v>
      </c>
      <c r="G62" s="96" t="s">
        <v>268</v>
      </c>
      <c r="H62" s="71">
        <v>1200</v>
      </c>
      <c r="I62" s="71" t="s">
        <v>389</v>
      </c>
      <c r="J62" s="82">
        <v>230317</v>
      </c>
      <c r="K62" s="83">
        <f>'Июнь 23 г.'!J87</f>
        <v>127.2588</v>
      </c>
    </row>
    <row r="63" spans="1:11" ht="25.5">
      <c r="A63" s="71">
        <v>56</v>
      </c>
      <c r="B63" s="94" t="s">
        <v>390</v>
      </c>
      <c r="C63" s="89" t="s">
        <v>283</v>
      </c>
      <c r="D63" s="97" t="s">
        <v>391</v>
      </c>
      <c r="E63" s="71" t="s">
        <v>208</v>
      </c>
      <c r="F63" s="71"/>
      <c r="G63" s="96" t="s">
        <v>216</v>
      </c>
      <c r="H63" s="71">
        <v>80</v>
      </c>
      <c r="I63" s="71" t="s">
        <v>339</v>
      </c>
      <c r="J63" s="82">
        <v>9217133158325</v>
      </c>
      <c r="K63" s="83">
        <f>'Июнь 23 г.'!J88</f>
        <v>34.8768</v>
      </c>
    </row>
    <row r="64" spans="1:11" ht="25.5">
      <c r="A64" s="71">
        <v>57</v>
      </c>
      <c r="B64" s="94" t="s">
        <v>139</v>
      </c>
      <c r="C64" s="89" t="s">
        <v>392</v>
      </c>
      <c r="D64" s="97" t="s">
        <v>393</v>
      </c>
      <c r="E64" s="71" t="s">
        <v>208</v>
      </c>
      <c r="F64" s="71"/>
      <c r="G64" s="96" t="s">
        <v>273</v>
      </c>
      <c r="H64" s="71">
        <v>50</v>
      </c>
      <c r="I64" s="71" t="s">
        <v>394</v>
      </c>
      <c r="J64" s="82">
        <v>156876</v>
      </c>
      <c r="K64" s="83">
        <f>'Июнь 23 г.'!J89</f>
        <v>19.02654</v>
      </c>
    </row>
    <row r="65" spans="1:11" ht="25.5">
      <c r="A65" s="71">
        <v>58</v>
      </c>
      <c r="B65" s="94" t="s">
        <v>395</v>
      </c>
      <c r="C65" s="89" t="s">
        <v>396</v>
      </c>
      <c r="D65" s="97" t="s">
        <v>397</v>
      </c>
      <c r="E65" s="71" t="s">
        <v>208</v>
      </c>
      <c r="F65" s="71"/>
      <c r="G65" s="96" t="s">
        <v>239</v>
      </c>
      <c r="H65" s="71">
        <v>40</v>
      </c>
      <c r="I65" s="71" t="s">
        <v>357</v>
      </c>
      <c r="J65" s="82">
        <v>35360862</v>
      </c>
      <c r="K65" s="83">
        <f>'Июнь 23 г.'!J90</f>
        <v>24.84972</v>
      </c>
    </row>
    <row r="66" spans="1:11" ht="12.75" customHeight="1">
      <c r="A66" s="134">
        <v>59</v>
      </c>
      <c r="B66" s="143" t="s">
        <v>143</v>
      </c>
      <c r="C66" s="144" t="s">
        <v>398</v>
      </c>
      <c r="D66" s="97" t="s">
        <v>399</v>
      </c>
      <c r="E66" s="71" t="s">
        <v>208</v>
      </c>
      <c r="F66" s="71"/>
      <c r="G66" s="96" t="s">
        <v>229</v>
      </c>
      <c r="H66" s="71">
        <v>1</v>
      </c>
      <c r="I66" s="71" t="s">
        <v>262</v>
      </c>
      <c r="J66" s="82">
        <v>113230243</v>
      </c>
      <c r="K66" s="83">
        <f>'Июнь 23 г.'!J91</f>
        <v>205.965669</v>
      </c>
    </row>
    <row r="67" spans="1:11" ht="12.75">
      <c r="A67" s="134"/>
      <c r="B67" s="143"/>
      <c r="C67" s="144"/>
      <c r="D67" s="97" t="s">
        <v>400</v>
      </c>
      <c r="E67" s="71" t="s">
        <v>208</v>
      </c>
      <c r="F67" s="71"/>
      <c r="G67" s="96" t="s">
        <v>229</v>
      </c>
      <c r="H67" s="71">
        <v>1</v>
      </c>
      <c r="I67" s="71" t="s">
        <v>262</v>
      </c>
      <c r="J67" s="82">
        <v>99590466</v>
      </c>
      <c r="K67" s="83">
        <f>'Июнь 23 г.'!J92</f>
        <v>85.116</v>
      </c>
    </row>
    <row r="68" spans="1:11" ht="12.75">
      <c r="A68" s="134"/>
      <c r="B68" s="143"/>
      <c r="C68" s="144"/>
      <c r="D68" s="97" t="s">
        <v>401</v>
      </c>
      <c r="E68" s="71" t="s">
        <v>208</v>
      </c>
      <c r="F68" s="71"/>
      <c r="G68" s="96" t="s">
        <v>229</v>
      </c>
      <c r="H68" s="71">
        <v>1</v>
      </c>
      <c r="I68" s="71" t="s">
        <v>262</v>
      </c>
      <c r="J68" s="82">
        <v>110220811</v>
      </c>
      <c r="K68" s="83">
        <f>'Июнь 23 г.'!J93</f>
        <v>55.014</v>
      </c>
    </row>
    <row r="69" spans="1:11" ht="25.5">
      <c r="A69" s="71">
        <v>60</v>
      </c>
      <c r="B69" s="94" t="s">
        <v>402</v>
      </c>
      <c r="C69" s="89" t="s">
        <v>403</v>
      </c>
      <c r="D69" s="97" t="s">
        <v>404</v>
      </c>
      <c r="E69" s="71" t="s">
        <v>208</v>
      </c>
      <c r="F69" s="71"/>
      <c r="G69" s="96" t="s">
        <v>229</v>
      </c>
      <c r="H69" s="71">
        <v>1</v>
      </c>
      <c r="I69" s="71" t="s">
        <v>405</v>
      </c>
      <c r="J69" s="82" t="s">
        <v>406</v>
      </c>
      <c r="K69" s="83">
        <f>'Июнь 23 г.'!J95</f>
        <v>304.36235999999997</v>
      </c>
    </row>
    <row r="70" spans="1:11" ht="25.5">
      <c r="A70" s="131">
        <v>61</v>
      </c>
      <c r="B70" s="143" t="s">
        <v>407</v>
      </c>
      <c r="C70" s="89" t="s">
        <v>408</v>
      </c>
      <c r="D70" s="97" t="s">
        <v>409</v>
      </c>
      <c r="E70" s="71" t="s">
        <v>208</v>
      </c>
      <c r="F70" s="71"/>
      <c r="G70" s="96" t="s">
        <v>239</v>
      </c>
      <c r="H70" s="71">
        <v>40</v>
      </c>
      <c r="I70" s="71" t="s">
        <v>410</v>
      </c>
      <c r="J70" s="82">
        <v>26614179</v>
      </c>
      <c r="K70" s="83">
        <f>'Июнь 23 г.'!J96</f>
        <v>857.8032</v>
      </c>
    </row>
    <row r="71" spans="1:11" ht="25.5">
      <c r="A71" s="131"/>
      <c r="B71" s="143"/>
      <c r="C71" s="89" t="s">
        <v>411</v>
      </c>
      <c r="D71" s="97" t="s">
        <v>412</v>
      </c>
      <c r="E71" s="71" t="s">
        <v>208</v>
      </c>
      <c r="F71" s="71"/>
      <c r="G71" s="96" t="s">
        <v>201</v>
      </c>
      <c r="H71" s="71">
        <v>120</v>
      </c>
      <c r="I71" s="71" t="s">
        <v>410</v>
      </c>
      <c r="J71" s="82">
        <v>20147431</v>
      </c>
      <c r="K71" s="83">
        <f>'Июнь 23 г.'!J97</f>
        <v>62.431029</v>
      </c>
    </row>
    <row r="72" spans="1:11" ht="25.5" customHeight="1">
      <c r="A72" s="141">
        <v>62</v>
      </c>
      <c r="B72" s="142" t="s">
        <v>413</v>
      </c>
      <c r="C72" s="141" t="s">
        <v>414</v>
      </c>
      <c r="D72" s="97" t="s">
        <v>415</v>
      </c>
      <c r="E72" s="71" t="s">
        <v>208</v>
      </c>
      <c r="F72" s="71"/>
      <c r="G72" s="96" t="s">
        <v>260</v>
      </c>
      <c r="H72" s="71">
        <v>300</v>
      </c>
      <c r="I72" s="71" t="s">
        <v>357</v>
      </c>
      <c r="J72" s="82">
        <v>24118410</v>
      </c>
      <c r="K72" s="83">
        <f>'Июнь 23 г.'!J98</f>
        <v>148.434</v>
      </c>
    </row>
    <row r="73" spans="1:11" ht="12.75">
      <c r="A73" s="141"/>
      <c r="B73" s="142"/>
      <c r="C73" s="141"/>
      <c r="D73" s="97" t="s">
        <v>416</v>
      </c>
      <c r="E73" s="71" t="s">
        <v>417</v>
      </c>
      <c r="F73" s="71"/>
      <c r="G73" s="96" t="s">
        <v>260</v>
      </c>
      <c r="H73" s="71">
        <v>300</v>
      </c>
      <c r="I73" s="71" t="s">
        <v>357</v>
      </c>
      <c r="J73" s="82">
        <v>24118153</v>
      </c>
      <c r="K73" s="83">
        <f>'Июнь 23 г.'!J99</f>
        <v>0</v>
      </c>
    </row>
    <row r="74" spans="1:11" ht="25.5">
      <c r="A74" s="71">
        <v>63</v>
      </c>
      <c r="B74" s="94" t="str">
        <f>'Июнь 23 г.'!B100</f>
        <v>РЭТ (Штахановского)</v>
      </c>
      <c r="C74" s="89" t="s">
        <v>418</v>
      </c>
      <c r="D74" s="97" t="str">
        <f>'Июнь 23 г.'!A100</f>
        <v>КЛ 10кВ № 1027, 1020 от ТП 778 КТП 2175</v>
      </c>
      <c r="E74" s="71" t="s">
        <v>208</v>
      </c>
      <c r="F74" s="71"/>
      <c r="G74" s="96" t="s">
        <v>201</v>
      </c>
      <c r="H74" s="71">
        <v>120</v>
      </c>
      <c r="I74" s="71" t="s">
        <v>357</v>
      </c>
      <c r="J74" s="82">
        <v>226696</v>
      </c>
      <c r="K74" s="83">
        <f>'Июнь 23 г.'!J100</f>
        <v>16.881339999999998</v>
      </c>
    </row>
    <row r="75" spans="1:11" ht="25.5">
      <c r="A75" s="71">
        <v>64</v>
      </c>
      <c r="B75" s="94" t="str">
        <f>'Июнь 23 г.'!B101</f>
        <v>РЭТ (Слепаков В.С)</v>
      </c>
      <c r="C75" s="89"/>
      <c r="D75" s="97" t="str">
        <f>'Июнь 23 г.'!A101</f>
        <v>ПС Ас-1 ВЛ 10кВ №105 КТП 1805 (400кВА)</v>
      </c>
      <c r="E75" s="71" t="s">
        <v>208</v>
      </c>
      <c r="F75" s="71"/>
      <c r="G75" s="96" t="s">
        <v>216</v>
      </c>
      <c r="H75" s="71">
        <v>80</v>
      </c>
      <c r="I75" s="71" t="s">
        <v>419</v>
      </c>
      <c r="J75" s="82">
        <v>100215714</v>
      </c>
      <c r="K75" s="83">
        <f>'Июнь 23 г.'!J101</f>
        <v>24.795225000000002</v>
      </c>
    </row>
    <row r="76" spans="1:11" ht="25.5" customHeight="1">
      <c r="A76" s="131">
        <v>65</v>
      </c>
      <c r="B76" s="132" t="s">
        <v>158</v>
      </c>
      <c r="C76" s="141" t="s">
        <v>420</v>
      </c>
      <c r="D76" s="140" t="s">
        <v>157</v>
      </c>
      <c r="E76" s="71" t="s">
        <v>208</v>
      </c>
      <c r="F76" s="71"/>
      <c r="G76" s="96" t="s">
        <v>201</v>
      </c>
      <c r="H76" s="71">
        <v>120</v>
      </c>
      <c r="I76" s="71" t="s">
        <v>421</v>
      </c>
      <c r="J76" s="82">
        <v>9112130206399</v>
      </c>
      <c r="K76" s="55">
        <v>241.89724999999996</v>
      </c>
    </row>
    <row r="77" spans="1:11" ht="12.75">
      <c r="A77" s="131"/>
      <c r="B77" s="132"/>
      <c r="C77" s="141"/>
      <c r="D77" s="140"/>
      <c r="E77" s="71" t="s">
        <v>208</v>
      </c>
      <c r="F77" s="71"/>
      <c r="G77" s="96" t="s">
        <v>201</v>
      </c>
      <c r="H77" s="71">
        <v>120</v>
      </c>
      <c r="I77" s="71" t="s">
        <v>421</v>
      </c>
      <c r="J77" s="82">
        <v>9112130206519</v>
      </c>
      <c r="K77" s="55">
        <f>'Июнь 23 г.'!J103</f>
        <v>225.42764999999997</v>
      </c>
    </row>
    <row r="78" spans="1:11" ht="12.75" customHeight="1">
      <c r="A78" s="131">
        <v>66</v>
      </c>
      <c r="B78" s="132" t="s">
        <v>160</v>
      </c>
      <c r="C78" s="141" t="s">
        <v>422</v>
      </c>
      <c r="D78" s="115" t="s">
        <v>159</v>
      </c>
      <c r="E78" s="71" t="s">
        <v>208</v>
      </c>
      <c r="F78" s="71"/>
      <c r="G78" s="96" t="s">
        <v>239</v>
      </c>
      <c r="H78" s="71">
        <v>40</v>
      </c>
      <c r="I78" s="71" t="s">
        <v>421</v>
      </c>
      <c r="J78" s="82">
        <v>9211167105023</v>
      </c>
      <c r="K78" s="55">
        <v>217.98</v>
      </c>
    </row>
    <row r="79" spans="1:11" ht="12.75">
      <c r="A79" s="131"/>
      <c r="B79" s="132"/>
      <c r="C79" s="141"/>
      <c r="D79" s="115"/>
      <c r="E79" s="71" t="s">
        <v>208</v>
      </c>
      <c r="F79" s="71">
        <v>6000</v>
      </c>
      <c r="G79" s="96"/>
      <c r="H79" s="71">
        <v>60</v>
      </c>
      <c r="I79" s="71" t="s">
        <v>421</v>
      </c>
      <c r="J79" s="82">
        <v>9211167110138</v>
      </c>
      <c r="K79" s="55">
        <f>'Июнь 23 г.'!J105</f>
        <v>209.676</v>
      </c>
    </row>
    <row r="80" spans="1:11" ht="12.75">
      <c r="A80" s="131"/>
      <c r="B80" s="132"/>
      <c r="C80" s="141"/>
      <c r="D80" s="115"/>
      <c r="E80" s="71" t="s">
        <v>208</v>
      </c>
      <c r="F80" s="71">
        <v>6000</v>
      </c>
      <c r="G80" s="96" t="s">
        <v>239</v>
      </c>
      <c r="H80" s="71">
        <v>2400</v>
      </c>
      <c r="I80" s="71" t="s">
        <v>421</v>
      </c>
      <c r="J80" s="82">
        <v>9211167105025</v>
      </c>
      <c r="K80" s="55">
        <f>'Июнь 23 г.'!J106</f>
        <v>216.942</v>
      </c>
    </row>
    <row r="81" spans="1:11" ht="12.75" customHeight="1">
      <c r="A81" s="131">
        <v>67</v>
      </c>
      <c r="B81" s="132" t="s">
        <v>162</v>
      </c>
      <c r="C81" s="133" t="s">
        <v>423</v>
      </c>
      <c r="D81" s="101" t="s">
        <v>161</v>
      </c>
      <c r="E81" s="71" t="s">
        <v>208</v>
      </c>
      <c r="F81" s="71"/>
      <c r="G81" s="96" t="s">
        <v>201</v>
      </c>
      <c r="H81" s="71">
        <v>120</v>
      </c>
      <c r="I81" s="71" t="s">
        <v>357</v>
      </c>
      <c r="J81" s="82">
        <v>40809759</v>
      </c>
      <c r="K81" s="55">
        <v>163.7964</v>
      </c>
    </row>
    <row r="82" spans="1:11" ht="25.5">
      <c r="A82" s="131"/>
      <c r="B82" s="132"/>
      <c r="C82" s="133"/>
      <c r="D82" s="101" t="s">
        <v>161</v>
      </c>
      <c r="E82" s="71" t="s">
        <v>208</v>
      </c>
      <c r="F82" s="71"/>
      <c r="G82" s="96" t="s">
        <v>239</v>
      </c>
      <c r="H82" s="71">
        <v>40</v>
      </c>
      <c r="I82" s="71" t="s">
        <v>357</v>
      </c>
      <c r="J82" s="82">
        <v>29858238</v>
      </c>
      <c r="K82" s="55">
        <f>'Июнь 23 г.'!J108</f>
        <v>151.548</v>
      </c>
    </row>
    <row r="83" spans="1:11" ht="25.5">
      <c r="A83" s="71">
        <v>68</v>
      </c>
      <c r="B83" s="100" t="s">
        <v>164</v>
      </c>
      <c r="C83" s="89"/>
      <c r="D83" s="101" t="s">
        <v>163</v>
      </c>
      <c r="E83" s="71" t="s">
        <v>208</v>
      </c>
      <c r="F83" s="71"/>
      <c r="G83" s="96"/>
      <c r="H83" s="71"/>
      <c r="I83" s="71" t="s">
        <v>424</v>
      </c>
      <c r="J83" s="82">
        <v>222691022271</v>
      </c>
      <c r="K83" s="55">
        <v>160.31391</v>
      </c>
    </row>
    <row r="84" spans="1:11" ht="12.75" customHeight="1">
      <c r="A84" s="131">
        <v>69</v>
      </c>
      <c r="B84" s="136" t="s">
        <v>166</v>
      </c>
      <c r="C84" s="137" t="s">
        <v>425</v>
      </c>
      <c r="D84" s="138" t="s">
        <v>426</v>
      </c>
      <c r="E84" s="139" t="s">
        <v>329</v>
      </c>
      <c r="F84" s="71"/>
      <c r="G84" s="96" t="s">
        <v>427</v>
      </c>
      <c r="H84" s="71">
        <v>1</v>
      </c>
      <c r="I84" s="71" t="s">
        <v>321</v>
      </c>
      <c r="J84" s="82">
        <v>42158340</v>
      </c>
      <c r="K84" s="55">
        <f>'Июнь 23 г.'!J110</f>
        <v>441.4095</v>
      </c>
    </row>
    <row r="85" spans="1:11" ht="12.75">
      <c r="A85" s="131"/>
      <c r="B85" s="136"/>
      <c r="C85" s="137"/>
      <c r="D85" s="138"/>
      <c r="E85" s="139"/>
      <c r="F85" s="71"/>
      <c r="G85" s="96" t="s">
        <v>216</v>
      </c>
      <c r="H85" s="71">
        <v>20</v>
      </c>
      <c r="I85" s="71" t="s">
        <v>428</v>
      </c>
      <c r="J85" s="82">
        <v>1140631</v>
      </c>
      <c r="K85" s="55">
        <f>'Июнь 23 г.'!J111</f>
        <v>98.091</v>
      </c>
    </row>
    <row r="86" spans="1:11" ht="12.75">
      <c r="A86" s="131"/>
      <c r="B86" s="136"/>
      <c r="C86" s="137"/>
      <c r="D86" s="138"/>
      <c r="E86" s="139"/>
      <c r="F86" s="71"/>
      <c r="G86" s="96" t="s">
        <v>201</v>
      </c>
      <c r="H86" s="71">
        <v>120</v>
      </c>
      <c r="I86" s="71" t="s">
        <v>429</v>
      </c>
      <c r="J86" s="82">
        <v>1096066</v>
      </c>
      <c r="K86" s="55">
        <f>'Июнь 23 г.'!J112</f>
        <v>58.8546</v>
      </c>
    </row>
    <row r="87" spans="1:11" ht="12.75">
      <c r="A87" s="131"/>
      <c r="B87" s="136"/>
      <c r="C87" s="137"/>
      <c r="D87" s="138"/>
      <c r="E87" s="139"/>
      <c r="F87" s="71"/>
      <c r="G87" s="96" t="s">
        <v>201</v>
      </c>
      <c r="H87" s="71">
        <v>120</v>
      </c>
      <c r="I87" s="71" t="s">
        <v>429</v>
      </c>
      <c r="J87" s="82">
        <v>1095974</v>
      </c>
      <c r="K87" s="55">
        <f>'Июнь 23 г.'!J113</f>
        <v>392.364</v>
      </c>
    </row>
    <row r="88" spans="1:11" ht="12.75" customHeight="1">
      <c r="A88" s="131">
        <v>70</v>
      </c>
      <c r="B88" s="132" t="s">
        <v>172</v>
      </c>
      <c r="C88" s="133" t="s">
        <v>430</v>
      </c>
      <c r="D88" s="101" t="s">
        <v>431</v>
      </c>
      <c r="E88" s="71" t="s">
        <v>208</v>
      </c>
      <c r="F88" s="71" t="s">
        <v>209</v>
      </c>
      <c r="G88" s="96" t="s">
        <v>245</v>
      </c>
      <c r="H88" s="71">
        <v>1800</v>
      </c>
      <c r="I88" s="71" t="s">
        <v>389</v>
      </c>
      <c r="J88" s="82">
        <v>230304</v>
      </c>
      <c r="K88" s="55">
        <v>176.6676</v>
      </c>
    </row>
    <row r="89" spans="1:11" ht="25.5">
      <c r="A89" s="131"/>
      <c r="B89" s="132"/>
      <c r="C89" s="133"/>
      <c r="D89" s="101" t="s">
        <v>432</v>
      </c>
      <c r="E89" s="71" t="s">
        <v>208</v>
      </c>
      <c r="F89" s="71" t="s">
        <v>209</v>
      </c>
      <c r="G89" s="96" t="s">
        <v>245</v>
      </c>
      <c r="H89" s="71">
        <v>1800</v>
      </c>
      <c r="I89" s="71" t="s">
        <v>389</v>
      </c>
      <c r="J89" s="82">
        <v>230246</v>
      </c>
      <c r="K89" s="55">
        <f>'Июнь 23 г.'!J117</f>
        <v>166.08</v>
      </c>
    </row>
    <row r="90" spans="1:11" ht="12.75" customHeight="1">
      <c r="A90" s="131">
        <v>71</v>
      </c>
      <c r="B90" s="132" t="s">
        <v>174</v>
      </c>
      <c r="C90" s="133" t="s">
        <v>430</v>
      </c>
      <c r="D90" s="101" t="s">
        <v>173</v>
      </c>
      <c r="E90" s="71" t="s">
        <v>200</v>
      </c>
      <c r="F90" s="71" t="s">
        <v>256</v>
      </c>
      <c r="G90" s="96"/>
      <c r="H90" s="71">
        <v>200</v>
      </c>
      <c r="I90" s="71" t="s">
        <v>357</v>
      </c>
      <c r="J90" s="82">
        <v>2522387</v>
      </c>
      <c r="K90" s="55">
        <f>'Июнь 23 г.'!J118</f>
        <v>65.18639999999999</v>
      </c>
    </row>
    <row r="91" spans="1:11" ht="25.5">
      <c r="A91" s="131"/>
      <c r="B91" s="132"/>
      <c r="C91" s="133"/>
      <c r="D91" s="101" t="s">
        <v>173</v>
      </c>
      <c r="E91" s="71" t="s">
        <v>208</v>
      </c>
      <c r="F91" s="71" t="s">
        <v>256</v>
      </c>
      <c r="G91" s="96"/>
      <c r="H91" s="71">
        <v>200</v>
      </c>
      <c r="I91" s="71" t="s">
        <v>357</v>
      </c>
      <c r="J91" s="82">
        <v>1872515</v>
      </c>
      <c r="K91" s="55">
        <f>'Июнь 23 г.'!J119</f>
        <v>67.47</v>
      </c>
    </row>
    <row r="92" spans="1:11" ht="25.5">
      <c r="A92" s="71">
        <v>72</v>
      </c>
      <c r="B92" s="100" t="s">
        <v>176</v>
      </c>
      <c r="C92" s="89" t="s">
        <v>433</v>
      </c>
      <c r="D92" s="101" t="s">
        <v>175</v>
      </c>
      <c r="E92" s="71" t="s">
        <v>208</v>
      </c>
      <c r="F92" s="71"/>
      <c r="G92" s="96" t="s">
        <v>201</v>
      </c>
      <c r="H92" s="71">
        <v>120</v>
      </c>
      <c r="I92" s="71" t="s">
        <v>421</v>
      </c>
      <c r="J92" s="82">
        <v>105235810</v>
      </c>
      <c r="K92" s="55">
        <v>157.38156</v>
      </c>
    </row>
    <row r="93" spans="1:11" ht="12.75" customHeight="1">
      <c r="A93" s="134">
        <v>73</v>
      </c>
      <c r="B93" s="132" t="s">
        <v>178</v>
      </c>
      <c r="C93" s="135" t="s">
        <v>434</v>
      </c>
      <c r="D93" s="101" t="s">
        <v>435</v>
      </c>
      <c r="E93" s="71" t="s">
        <v>200</v>
      </c>
      <c r="F93" s="71"/>
      <c r="G93" s="96" t="s">
        <v>436</v>
      </c>
      <c r="H93" s="71">
        <v>400</v>
      </c>
      <c r="I93" s="71" t="s">
        <v>421</v>
      </c>
      <c r="J93" s="82">
        <v>11800157300618</v>
      </c>
      <c r="K93" s="55">
        <f>'Июнь 23 г.'!J121</f>
        <v>105.90714</v>
      </c>
    </row>
    <row r="94" spans="1:11" ht="25.5">
      <c r="A94" s="134"/>
      <c r="B94" s="132"/>
      <c r="C94" s="135"/>
      <c r="D94" s="101" t="s">
        <v>437</v>
      </c>
      <c r="E94" s="71" t="s">
        <v>208</v>
      </c>
      <c r="F94" s="71"/>
      <c r="G94" s="96" t="s">
        <v>436</v>
      </c>
      <c r="H94" s="71">
        <v>400</v>
      </c>
      <c r="I94" s="71" t="s">
        <v>421</v>
      </c>
      <c r="J94" s="82">
        <v>11800156200122</v>
      </c>
      <c r="K94" s="55">
        <v>105.90714</v>
      </c>
    </row>
    <row r="95" spans="1:11" ht="25.5">
      <c r="A95" s="134"/>
      <c r="B95" s="132"/>
      <c r="C95" s="135"/>
      <c r="D95" s="101" t="s">
        <v>179</v>
      </c>
      <c r="E95" s="71" t="s">
        <v>208</v>
      </c>
      <c r="F95" s="71"/>
      <c r="G95" s="96" t="s">
        <v>245</v>
      </c>
      <c r="H95" s="71">
        <v>30</v>
      </c>
      <c r="I95" s="71" t="s">
        <v>321</v>
      </c>
      <c r="J95" s="82">
        <v>38596890</v>
      </c>
      <c r="K95" s="55">
        <v>59.3736</v>
      </c>
    </row>
    <row r="96" spans="1:11" ht="25.5">
      <c r="A96" s="71">
        <v>74</v>
      </c>
      <c r="B96" s="100" t="s">
        <v>181</v>
      </c>
      <c r="C96" s="89" t="s">
        <v>434</v>
      </c>
      <c r="D96" s="101" t="s">
        <v>180</v>
      </c>
      <c r="E96" s="71" t="s">
        <v>208</v>
      </c>
      <c r="F96" s="71"/>
      <c r="G96" s="96" t="s">
        <v>245</v>
      </c>
      <c r="H96" s="71">
        <v>30</v>
      </c>
      <c r="I96" s="71" t="s">
        <v>321</v>
      </c>
      <c r="J96" s="82">
        <v>39808228</v>
      </c>
      <c r="K96" s="55">
        <v>107.5368</v>
      </c>
    </row>
    <row r="97" ht="12.75">
      <c r="L97" s="66"/>
    </row>
    <row r="98" spans="10:12" ht="12.75">
      <c r="J98" s="103" t="s">
        <v>438</v>
      </c>
      <c r="K98" s="104">
        <f>SUM(K8:K96)</f>
        <v>11142.341281</v>
      </c>
      <c r="L98" s="105" t="s">
        <v>439</v>
      </c>
    </row>
    <row r="99" ht="12.75">
      <c r="L99" s="66"/>
    </row>
    <row r="100" ht="12.75">
      <c r="L100" s="66"/>
    </row>
    <row r="101" ht="12.75">
      <c r="L101" s="66"/>
    </row>
    <row r="102" ht="12.75">
      <c r="L102" s="66"/>
    </row>
    <row r="103" ht="12.75">
      <c r="L103" s="66"/>
    </row>
    <row r="104" ht="12.75">
      <c r="L104" s="66"/>
    </row>
    <row r="105" ht="12.75">
      <c r="L105" s="66"/>
    </row>
    <row r="106" spans="11:12" s="62" customFormat="1" ht="12.75">
      <c r="K106" s="106"/>
      <c r="L106" s="66"/>
    </row>
    <row r="107" spans="11:12" s="62" customFormat="1" ht="12.75">
      <c r="K107" s="106"/>
      <c r="L107" s="66"/>
    </row>
    <row r="108" spans="11:12" s="62" customFormat="1" ht="12.75">
      <c r="K108" s="106"/>
      <c r="L108" s="66"/>
    </row>
    <row r="109" spans="11:12" s="62" customFormat="1" ht="12.75">
      <c r="K109" s="106"/>
      <c r="L109" s="66"/>
    </row>
    <row r="110" spans="11:12" s="62" customFormat="1" ht="12.75">
      <c r="K110" s="106"/>
      <c r="L110" s="66"/>
    </row>
    <row r="111" spans="11:12" s="62" customFormat="1" ht="12.75">
      <c r="K111" s="106"/>
      <c r="L111" s="66"/>
    </row>
    <row r="112" spans="11:12" s="62" customFormat="1" ht="12.75">
      <c r="K112" s="106"/>
      <c r="L112" s="66"/>
    </row>
    <row r="113" spans="11:12" s="62" customFormat="1" ht="12.75">
      <c r="K113" s="106"/>
      <c r="L113" s="66"/>
    </row>
    <row r="114" spans="11:12" s="62" customFormat="1" ht="12.75">
      <c r="K114" s="106"/>
      <c r="L114" s="66"/>
    </row>
    <row r="115" spans="11:12" s="62" customFormat="1" ht="12.75">
      <c r="K115" s="106"/>
      <c r="L115" s="66"/>
    </row>
    <row r="116" spans="11:12" s="62" customFormat="1" ht="12.75">
      <c r="K116" s="106"/>
      <c r="L116" s="66"/>
    </row>
    <row r="117" spans="11:12" s="62" customFormat="1" ht="12.75">
      <c r="K117" s="106"/>
      <c r="L117" s="66"/>
    </row>
    <row r="118" spans="11:12" s="62" customFormat="1" ht="12.75">
      <c r="K118" s="106"/>
      <c r="L118" s="66"/>
    </row>
    <row r="119" spans="11:12" s="62" customFormat="1" ht="12.75">
      <c r="K119" s="106"/>
      <c r="L119" s="66"/>
    </row>
    <row r="120" spans="11:12" s="62" customFormat="1" ht="12.75">
      <c r="K120" s="106"/>
      <c r="L120" s="66"/>
    </row>
    <row r="121" spans="11:12" s="62" customFormat="1" ht="12.75">
      <c r="K121" s="106"/>
      <c r="L121" s="66"/>
    </row>
    <row r="122" spans="11:12" s="62" customFormat="1" ht="12.75">
      <c r="K122" s="106"/>
      <c r="L122" s="66"/>
    </row>
    <row r="123" spans="11:12" s="62" customFormat="1" ht="12.75">
      <c r="K123" s="106"/>
      <c r="L123" s="66"/>
    </row>
    <row r="124" spans="11:12" s="62" customFormat="1" ht="12.75">
      <c r="K124" s="106"/>
      <c r="L124" s="66"/>
    </row>
    <row r="125" spans="11:12" s="62" customFormat="1" ht="12.75">
      <c r="K125" s="106"/>
      <c r="L125" s="66"/>
    </row>
    <row r="126" spans="11:12" s="62" customFormat="1" ht="12.75">
      <c r="K126" s="106"/>
      <c r="L126" s="66"/>
    </row>
    <row r="127" spans="11:12" s="62" customFormat="1" ht="12.75">
      <c r="K127" s="106"/>
      <c r="L127" s="66"/>
    </row>
    <row r="128" spans="11:12" s="62" customFormat="1" ht="12.75">
      <c r="K128" s="106"/>
      <c r="L128" s="66"/>
    </row>
    <row r="129" spans="11:12" s="62" customFormat="1" ht="12.75">
      <c r="K129" s="106"/>
      <c r="L129" s="66"/>
    </row>
    <row r="130" spans="11:12" s="62" customFormat="1" ht="12.75">
      <c r="K130" s="106"/>
      <c r="L130" s="66"/>
    </row>
    <row r="131" spans="11:12" s="62" customFormat="1" ht="12.75">
      <c r="K131" s="106"/>
      <c r="L131" s="66"/>
    </row>
    <row r="132" spans="11:12" s="62" customFormat="1" ht="12.75">
      <c r="K132" s="106"/>
      <c r="L132" s="66"/>
    </row>
    <row r="133" spans="11:12" s="62" customFormat="1" ht="12.75">
      <c r="K133" s="106"/>
      <c r="L133" s="66"/>
    </row>
    <row r="134" spans="11:12" s="62" customFormat="1" ht="12.75">
      <c r="K134" s="106"/>
      <c r="L134" s="66"/>
    </row>
    <row r="135" spans="11:12" s="62" customFormat="1" ht="12.75">
      <c r="K135" s="106"/>
      <c r="L135" s="66"/>
    </row>
    <row r="136" spans="11:12" s="62" customFormat="1" ht="12.75">
      <c r="K136" s="106"/>
      <c r="L136" s="66"/>
    </row>
    <row r="137" spans="11:12" s="62" customFormat="1" ht="12.75">
      <c r="K137" s="106"/>
      <c r="L137" s="66"/>
    </row>
    <row r="138" spans="11:12" s="62" customFormat="1" ht="12.75">
      <c r="K138" s="106"/>
      <c r="L138" s="66"/>
    </row>
    <row r="139" spans="11:12" s="62" customFormat="1" ht="12.75">
      <c r="K139" s="106"/>
      <c r="L139" s="66"/>
    </row>
    <row r="140" spans="11:12" s="62" customFormat="1" ht="12.75">
      <c r="K140" s="106"/>
      <c r="L140" s="66"/>
    </row>
    <row r="141" spans="11:12" s="62" customFormat="1" ht="12.75">
      <c r="K141" s="106"/>
      <c r="L141" s="66"/>
    </row>
    <row r="142" spans="11:12" s="62" customFormat="1" ht="12.75">
      <c r="K142" s="106"/>
      <c r="L142" s="66"/>
    </row>
    <row r="143" spans="11:12" s="62" customFormat="1" ht="12.75">
      <c r="K143" s="106"/>
      <c r="L143" s="66"/>
    </row>
    <row r="144" spans="11:12" s="62" customFormat="1" ht="12.75">
      <c r="K144" s="106"/>
      <c r="L144" s="66"/>
    </row>
    <row r="145" spans="11:12" s="62" customFormat="1" ht="12.75">
      <c r="K145" s="106"/>
      <c r="L145" s="66"/>
    </row>
    <row r="146" spans="11:12" s="62" customFormat="1" ht="12.75">
      <c r="K146" s="106"/>
      <c r="L146" s="66"/>
    </row>
    <row r="147" spans="11:12" s="62" customFormat="1" ht="12.75">
      <c r="K147" s="106"/>
      <c r="L147" s="66"/>
    </row>
    <row r="148" spans="11:12" s="62" customFormat="1" ht="12.75">
      <c r="K148" s="106"/>
      <c r="L148" s="66"/>
    </row>
    <row r="149" spans="11:12" s="62" customFormat="1" ht="12.75">
      <c r="K149" s="106"/>
      <c r="L149" s="66"/>
    </row>
    <row r="150" spans="11:12" s="62" customFormat="1" ht="12.75">
      <c r="K150" s="106"/>
      <c r="L150" s="66"/>
    </row>
    <row r="151" spans="11:12" s="62" customFormat="1" ht="12.75">
      <c r="K151" s="106"/>
      <c r="L151" s="66"/>
    </row>
    <row r="152" spans="11:12" s="62" customFormat="1" ht="12.75">
      <c r="K152" s="106"/>
      <c r="L152" s="66"/>
    </row>
    <row r="153" spans="11:12" s="62" customFormat="1" ht="12.75">
      <c r="K153" s="106"/>
      <c r="L153" s="66"/>
    </row>
    <row r="154" spans="11:12" s="62" customFormat="1" ht="12.75">
      <c r="K154" s="106"/>
      <c r="L154" s="66"/>
    </row>
    <row r="155" spans="11:12" s="62" customFormat="1" ht="12.75">
      <c r="K155" s="106"/>
      <c r="L155" s="66"/>
    </row>
    <row r="156" spans="11:12" s="62" customFormat="1" ht="12.75">
      <c r="K156" s="106"/>
      <c r="L156" s="66"/>
    </row>
    <row r="157" spans="11:12" s="62" customFormat="1" ht="12.75">
      <c r="K157" s="106"/>
      <c r="L157" s="66"/>
    </row>
    <row r="158" spans="11:12" s="62" customFormat="1" ht="12.75">
      <c r="K158" s="106"/>
      <c r="L158" s="66"/>
    </row>
    <row r="159" spans="11:12" s="62" customFormat="1" ht="12.75">
      <c r="K159" s="106"/>
      <c r="L159" s="66"/>
    </row>
    <row r="160" spans="11:12" s="62" customFormat="1" ht="12.75">
      <c r="K160" s="106"/>
      <c r="L160" s="66"/>
    </row>
    <row r="161" spans="11:12" s="62" customFormat="1" ht="12.75">
      <c r="K161" s="106"/>
      <c r="L161" s="66"/>
    </row>
    <row r="162" spans="11:12" s="62" customFormat="1" ht="12.75">
      <c r="K162" s="106"/>
      <c r="L162" s="66"/>
    </row>
    <row r="163" spans="11:12" s="62" customFormat="1" ht="12.75">
      <c r="K163" s="106"/>
      <c r="L163" s="66"/>
    </row>
    <row r="164" spans="11:12" s="62" customFormat="1" ht="12.75">
      <c r="K164" s="106"/>
      <c r="L164" s="66"/>
    </row>
    <row r="165" spans="11:12" s="62" customFormat="1" ht="12.75">
      <c r="K165" s="106"/>
      <c r="L165" s="66"/>
    </row>
    <row r="166" spans="11:12" s="62" customFormat="1" ht="12.75">
      <c r="K166" s="106"/>
      <c r="L166" s="66"/>
    </row>
    <row r="167" spans="11:12" s="62" customFormat="1" ht="12.75">
      <c r="K167" s="106"/>
      <c r="L167" s="66"/>
    </row>
    <row r="168" spans="11:12" s="62" customFormat="1" ht="12.75">
      <c r="K168" s="106"/>
      <c r="L168" s="66"/>
    </row>
    <row r="169" spans="11:12" s="62" customFormat="1" ht="12.75">
      <c r="K169" s="106"/>
      <c r="L169" s="66"/>
    </row>
    <row r="170" spans="11:12" s="62" customFormat="1" ht="12.75">
      <c r="K170" s="106"/>
      <c r="L170" s="66"/>
    </row>
    <row r="171" spans="11:12" s="62" customFormat="1" ht="12.75">
      <c r="K171" s="106"/>
      <c r="L171" s="66"/>
    </row>
    <row r="172" spans="11:12" s="62" customFormat="1" ht="12.75">
      <c r="K172" s="106"/>
      <c r="L172" s="66"/>
    </row>
    <row r="173" spans="11:12" s="62" customFormat="1" ht="12.75">
      <c r="K173" s="106"/>
      <c r="L173" s="66"/>
    </row>
    <row r="174" spans="11:12" s="62" customFormat="1" ht="12.75">
      <c r="K174" s="106"/>
      <c r="L174" s="66"/>
    </row>
    <row r="175" spans="11:12" s="62" customFormat="1" ht="12.75">
      <c r="K175" s="106"/>
      <c r="L175" s="66"/>
    </row>
    <row r="176" spans="11:12" s="62" customFormat="1" ht="12.75">
      <c r="K176" s="106"/>
      <c r="L176" s="66"/>
    </row>
    <row r="177" spans="11:12" s="62" customFormat="1" ht="12.75">
      <c r="K177" s="106"/>
      <c r="L177" s="66"/>
    </row>
    <row r="178" spans="11:12" s="62" customFormat="1" ht="12.75">
      <c r="K178" s="106"/>
      <c r="L178" s="66"/>
    </row>
    <row r="179" spans="11:12" s="62" customFormat="1" ht="12.75">
      <c r="K179" s="106"/>
      <c r="L179" s="66"/>
    </row>
    <row r="180" spans="11:12" s="62" customFormat="1" ht="12.75">
      <c r="K180" s="106"/>
      <c r="L180" s="66"/>
    </row>
    <row r="181" spans="11:12" s="62" customFormat="1" ht="12.75">
      <c r="K181" s="106"/>
      <c r="L181" s="66"/>
    </row>
    <row r="182" spans="11:12" s="62" customFormat="1" ht="12.75">
      <c r="K182" s="106"/>
      <c r="L182" s="66"/>
    </row>
    <row r="183" spans="11:12" s="62" customFormat="1" ht="12.75">
      <c r="K183" s="106"/>
      <c r="L183" s="66"/>
    </row>
    <row r="184" spans="11:12" s="62" customFormat="1" ht="12.75">
      <c r="K184" s="106"/>
      <c r="L184" s="66"/>
    </row>
    <row r="185" spans="11:12" s="62" customFormat="1" ht="12.75">
      <c r="K185" s="106"/>
      <c r="L185" s="66"/>
    </row>
    <row r="186" spans="11:12" s="62" customFormat="1" ht="12.75">
      <c r="K186" s="106"/>
      <c r="L186" s="66"/>
    </row>
    <row r="187" spans="11:12" s="62" customFormat="1" ht="12.75">
      <c r="K187" s="106"/>
      <c r="L187" s="66"/>
    </row>
    <row r="188" spans="11:12" s="62" customFormat="1" ht="12.75">
      <c r="K188" s="106"/>
      <c r="L188" s="66"/>
    </row>
    <row r="189" spans="11:12" s="62" customFormat="1" ht="12.75">
      <c r="K189" s="106"/>
      <c r="L189" s="66"/>
    </row>
    <row r="190" spans="11:12" s="62" customFormat="1" ht="12.75">
      <c r="K190" s="106"/>
      <c r="L190" s="66"/>
    </row>
    <row r="191" spans="11:12" s="62" customFormat="1" ht="12.75">
      <c r="K191" s="106"/>
      <c r="L191" s="66"/>
    </row>
    <row r="192" spans="11:12" s="62" customFormat="1" ht="12.75">
      <c r="K192" s="106"/>
      <c r="L192" s="66"/>
    </row>
    <row r="193" spans="11:12" s="62" customFormat="1" ht="12.75">
      <c r="K193" s="106"/>
      <c r="L193" s="66"/>
    </row>
    <row r="194" spans="11:12" s="62" customFormat="1" ht="12.75">
      <c r="K194" s="106"/>
      <c r="L194" s="66"/>
    </row>
    <row r="195" spans="11:12" s="62" customFormat="1" ht="12.75">
      <c r="K195" s="106"/>
      <c r="L195" s="66"/>
    </row>
    <row r="196" spans="11:12" s="62" customFormat="1" ht="12.75">
      <c r="K196" s="106"/>
      <c r="L196" s="66"/>
    </row>
    <row r="197" spans="11:12" s="62" customFormat="1" ht="12.75">
      <c r="K197" s="106"/>
      <c r="L197" s="66"/>
    </row>
    <row r="198" spans="11:12" s="62" customFormat="1" ht="12.75">
      <c r="K198" s="106"/>
      <c r="L198" s="66"/>
    </row>
    <row r="199" spans="11:12" s="62" customFormat="1" ht="12.75">
      <c r="K199" s="106"/>
      <c r="L199" s="66"/>
    </row>
    <row r="200" spans="11:12" s="62" customFormat="1" ht="12.75">
      <c r="K200" s="106"/>
      <c r="L200" s="66"/>
    </row>
    <row r="201" spans="11:12" s="62" customFormat="1" ht="12.75">
      <c r="K201" s="106"/>
      <c r="L201" s="66"/>
    </row>
    <row r="202" spans="11:12" s="62" customFormat="1" ht="12.75">
      <c r="K202" s="106"/>
      <c r="L202" s="66"/>
    </row>
    <row r="203" spans="11:12" s="62" customFormat="1" ht="12.75">
      <c r="K203" s="106"/>
      <c r="L203" s="66"/>
    </row>
    <row r="204" spans="11:12" s="62" customFormat="1" ht="12.75">
      <c r="K204" s="106"/>
      <c r="L204" s="66"/>
    </row>
    <row r="205" spans="11:12" s="62" customFormat="1" ht="12.75">
      <c r="K205" s="106"/>
      <c r="L205" s="66"/>
    </row>
    <row r="206" spans="11:12" s="62" customFormat="1" ht="12.75">
      <c r="K206" s="106"/>
      <c r="L206" s="66"/>
    </row>
    <row r="207" spans="11:12" s="62" customFormat="1" ht="12.75">
      <c r="K207" s="106"/>
      <c r="L207" s="66"/>
    </row>
    <row r="208" spans="11:12" s="62" customFormat="1" ht="12.75">
      <c r="K208" s="106"/>
      <c r="L208" s="66"/>
    </row>
    <row r="209" spans="11:12" s="62" customFormat="1" ht="12.75">
      <c r="K209" s="106"/>
      <c r="L209" s="66"/>
    </row>
    <row r="210" spans="11:12" s="62" customFormat="1" ht="12.75">
      <c r="K210" s="106"/>
      <c r="L210" s="66"/>
    </row>
    <row r="211" spans="11:12" s="62" customFormat="1" ht="12.75">
      <c r="K211" s="106"/>
      <c r="L211" s="66"/>
    </row>
    <row r="212" spans="11:12" s="62" customFormat="1" ht="12.75">
      <c r="K212" s="106"/>
      <c r="L212" s="66"/>
    </row>
    <row r="213" spans="11:12" s="62" customFormat="1" ht="12.75">
      <c r="K213" s="106"/>
      <c r="L213" s="66"/>
    </row>
    <row r="214" spans="11:12" s="62" customFormat="1" ht="12.75">
      <c r="K214" s="106"/>
      <c r="L214" s="66"/>
    </row>
    <row r="215" spans="11:12" s="62" customFormat="1" ht="12.75">
      <c r="K215" s="106"/>
      <c r="L215" s="66"/>
    </row>
    <row r="216" spans="11:12" s="62" customFormat="1" ht="12.75">
      <c r="K216" s="106"/>
      <c r="L216" s="66"/>
    </row>
    <row r="217" spans="11:12" s="62" customFormat="1" ht="12.75">
      <c r="K217" s="106"/>
      <c r="L217" s="66"/>
    </row>
    <row r="218" spans="11:12" s="62" customFormat="1" ht="12.75">
      <c r="K218" s="106"/>
      <c r="L218" s="66"/>
    </row>
    <row r="219" spans="11:12" s="62" customFormat="1" ht="12.75">
      <c r="K219" s="106"/>
      <c r="L219" s="66"/>
    </row>
    <row r="220" spans="11:12" s="62" customFormat="1" ht="12.75">
      <c r="K220" s="106"/>
      <c r="L220" s="66"/>
    </row>
    <row r="221" spans="11:12" s="62" customFormat="1" ht="12.75">
      <c r="K221" s="106"/>
      <c r="L221" s="66"/>
    </row>
    <row r="222" spans="11:12" s="62" customFormat="1" ht="12.75">
      <c r="K222" s="106"/>
      <c r="L222" s="66"/>
    </row>
  </sheetData>
  <sheetProtection selectLockedCells="1" selectUnlockedCells="1"/>
  <mergeCells count="59">
    <mergeCell ref="D4:D6"/>
    <mergeCell ref="E4:J4"/>
    <mergeCell ref="K4:K6"/>
    <mergeCell ref="L4:L6"/>
    <mergeCell ref="E5:E6"/>
    <mergeCell ref="I5:I6"/>
    <mergeCell ref="J5:J6"/>
    <mergeCell ref="B33:B34"/>
    <mergeCell ref="C33:C34"/>
    <mergeCell ref="E33:E34"/>
    <mergeCell ref="A1:L1"/>
    <mergeCell ref="A2:L2"/>
    <mergeCell ref="A4:A6"/>
    <mergeCell ref="B4:B6"/>
    <mergeCell ref="C4:C6"/>
    <mergeCell ref="F37:F38"/>
    <mergeCell ref="G37:G38"/>
    <mergeCell ref="H37:H38"/>
    <mergeCell ref="F5:F6"/>
    <mergeCell ref="G5:G6"/>
    <mergeCell ref="H5:H6"/>
    <mergeCell ref="I37:I38"/>
    <mergeCell ref="C42:C43"/>
    <mergeCell ref="A66:A68"/>
    <mergeCell ref="B66:B68"/>
    <mergeCell ref="C66:C68"/>
    <mergeCell ref="A70:A71"/>
    <mergeCell ref="B70:B71"/>
    <mergeCell ref="B37:B38"/>
    <mergeCell ref="C37:C38"/>
    <mergeCell ref="D37:D38"/>
    <mergeCell ref="A72:A73"/>
    <mergeCell ref="B72:B73"/>
    <mergeCell ref="C72:C73"/>
    <mergeCell ref="A76:A77"/>
    <mergeCell ref="B76:B77"/>
    <mergeCell ref="C76:C77"/>
    <mergeCell ref="D76:D77"/>
    <mergeCell ref="A78:A80"/>
    <mergeCell ref="B78:B80"/>
    <mergeCell ref="C78:C80"/>
    <mergeCell ref="D78:D80"/>
    <mergeCell ref="A81:A82"/>
    <mergeCell ref="B81:B82"/>
    <mergeCell ref="C81:C82"/>
    <mergeCell ref="A84:A87"/>
    <mergeCell ref="B84:B87"/>
    <mergeCell ref="C84:C87"/>
    <mergeCell ref="D84:D87"/>
    <mergeCell ref="E84:E87"/>
    <mergeCell ref="A88:A89"/>
    <mergeCell ref="B88:B89"/>
    <mergeCell ref="C88:C89"/>
    <mergeCell ref="A90:A91"/>
    <mergeCell ref="B90:B91"/>
    <mergeCell ref="C90:C91"/>
    <mergeCell ref="A93:A95"/>
    <mergeCell ref="B93:B95"/>
    <mergeCell ref="C93:C95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zoomScalePageLayoutView="0" workbookViewId="0" topLeftCell="A58">
      <selection activeCell="J131" sqref="J131"/>
    </sheetView>
  </sheetViews>
  <sheetFormatPr defaultColWidth="11.625" defaultRowHeight="12.75"/>
  <cols>
    <col min="1" max="1" width="16.25390625" style="1" customWidth="1"/>
    <col min="2" max="2" width="15.25390625" style="2" customWidth="1"/>
    <col min="3" max="3" width="6.00390625" style="0" customWidth="1"/>
    <col min="4" max="4" width="5.375" style="0" customWidth="1"/>
    <col min="5" max="5" width="5.125" style="0" customWidth="1"/>
    <col min="6" max="6" width="5.75390625" style="0" customWidth="1"/>
    <col min="7" max="7" width="6.625" style="0" customWidth="1"/>
    <col min="8" max="9" width="7.00390625" style="0" customWidth="1"/>
    <col min="10" max="10" width="8.00390625" style="0" customWidth="1"/>
    <col min="11" max="238" width="9.125" style="0" customWidth="1"/>
  </cols>
  <sheetData>
    <row r="1" spans="1:10" ht="14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9" ht="12.75">
      <c r="A2" s="127"/>
      <c r="B2" s="127"/>
      <c r="C2" s="127"/>
      <c r="D2" s="127"/>
      <c r="E2" s="127"/>
      <c r="F2" s="127"/>
      <c r="G2" s="3"/>
      <c r="H2" s="3"/>
      <c r="I2" s="3"/>
    </row>
    <row r="3" spans="1:10" ht="12.75" customHeight="1">
      <c r="A3" s="128" t="s">
        <v>1</v>
      </c>
      <c r="B3" s="129" t="s">
        <v>2</v>
      </c>
      <c r="C3" s="129" t="s">
        <v>3</v>
      </c>
      <c r="D3" s="129"/>
      <c r="E3" s="129"/>
      <c r="F3" s="129"/>
      <c r="G3" s="130" t="s">
        <v>4</v>
      </c>
      <c r="H3" s="130"/>
      <c r="I3" s="130"/>
      <c r="J3" s="117" t="s">
        <v>5</v>
      </c>
    </row>
    <row r="4" spans="1:10" ht="42" customHeight="1">
      <c r="A4" s="128"/>
      <c r="B4" s="129"/>
      <c r="C4" s="129" t="s">
        <v>6</v>
      </c>
      <c r="D4" s="129"/>
      <c r="E4" s="129"/>
      <c r="F4" s="129"/>
      <c r="G4" s="130"/>
      <c r="H4" s="130"/>
      <c r="I4" s="130"/>
      <c r="J4" s="117"/>
    </row>
    <row r="5" spans="1:10" ht="23.25" customHeight="1">
      <c r="A5" s="128"/>
      <c r="B5" s="129"/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6" t="s">
        <v>13</v>
      </c>
      <c r="J5" s="7" t="s">
        <v>14</v>
      </c>
    </row>
    <row r="6" spans="1:11" s="14" customFormat="1" ht="37.5" customHeight="1">
      <c r="A6" s="122" t="s">
        <v>15</v>
      </c>
      <c r="B6" s="9" t="s">
        <v>16</v>
      </c>
      <c r="C6" s="10">
        <v>38</v>
      </c>
      <c r="D6" s="10">
        <v>39</v>
      </c>
      <c r="E6" s="10">
        <v>35</v>
      </c>
      <c r="F6" s="10">
        <v>5</v>
      </c>
      <c r="G6" s="10">
        <v>400</v>
      </c>
      <c r="H6" s="10">
        <v>399</v>
      </c>
      <c r="I6" s="11">
        <v>399</v>
      </c>
      <c r="J6" s="12">
        <f>(1.73*(G6+H6+I6)/3*(C6+D6+E6)/3*0.9)/1000</f>
        <v>23.212448000000006</v>
      </c>
      <c r="K6" s="13"/>
    </row>
    <row r="7" spans="1:11" s="14" customFormat="1" ht="37.5" customHeight="1">
      <c r="A7" s="122"/>
      <c r="B7" s="9" t="s">
        <v>17</v>
      </c>
      <c r="C7" s="10">
        <v>0</v>
      </c>
      <c r="D7" s="10">
        <v>0</v>
      </c>
      <c r="E7" s="10">
        <v>0</v>
      </c>
      <c r="F7" s="10">
        <v>0</v>
      </c>
      <c r="G7" s="10">
        <v>400</v>
      </c>
      <c r="H7" s="10">
        <v>401</v>
      </c>
      <c r="I7" s="11">
        <v>400</v>
      </c>
      <c r="J7" s="12">
        <f>(1.73*(G7+H7+I7)/3*(C7+D7+E7)/3*0.9)/1000</f>
        <v>0</v>
      </c>
      <c r="K7" s="13"/>
    </row>
    <row r="8" spans="1:11" s="17" customFormat="1" ht="24" customHeight="1">
      <c r="A8" s="122"/>
      <c r="B8" s="15" t="s">
        <v>18</v>
      </c>
      <c r="C8" s="10">
        <v>15</v>
      </c>
      <c r="D8" s="10">
        <v>16</v>
      </c>
      <c r="E8" s="10">
        <v>12</v>
      </c>
      <c r="F8" s="10">
        <v>1</v>
      </c>
      <c r="G8" s="10">
        <v>400</v>
      </c>
      <c r="H8" s="10">
        <v>399</v>
      </c>
      <c r="I8" s="11">
        <v>399</v>
      </c>
      <c r="J8" s="12">
        <f>(1.73*(G8+H8+I8)/3*(C8+D8+E8)/3*0.9)/1000</f>
        <v>8.911922</v>
      </c>
      <c r="K8" s="16"/>
    </row>
    <row r="9" spans="1:11" s="17" customFormat="1" ht="24" customHeight="1">
      <c r="A9" s="122"/>
      <c r="B9" s="15" t="s">
        <v>19</v>
      </c>
      <c r="C9" s="10">
        <v>18</v>
      </c>
      <c r="D9" s="10">
        <v>18</v>
      </c>
      <c r="E9" s="10">
        <v>19</v>
      </c>
      <c r="F9" s="10">
        <v>2</v>
      </c>
      <c r="G9" s="10">
        <v>400</v>
      </c>
      <c r="H9" s="10">
        <v>399</v>
      </c>
      <c r="I9" s="11">
        <v>399</v>
      </c>
      <c r="J9" s="12">
        <f>(1.73*(G9+H9+I9)/3*(C9+D9+E9)/3*0.9)/1000</f>
        <v>11.398969999999998</v>
      </c>
      <c r="K9" s="16"/>
    </row>
    <row r="10" spans="1:11" s="23" customFormat="1" ht="23.25" customHeight="1">
      <c r="A10" s="122"/>
      <c r="B10" s="18" t="s">
        <v>20</v>
      </c>
      <c r="C10" s="19">
        <f>SUM(C6:C9)</f>
        <v>71</v>
      </c>
      <c r="D10" s="19">
        <f>SUM(D6:D9)</f>
        <v>73</v>
      </c>
      <c r="E10" s="19">
        <f>SUM(E6:E9)</f>
        <v>66</v>
      </c>
      <c r="F10" s="19">
        <f>SUM(F6:F9)</f>
        <v>8</v>
      </c>
      <c r="G10" s="19">
        <v>400</v>
      </c>
      <c r="H10" s="19">
        <v>399</v>
      </c>
      <c r="I10" s="20">
        <v>399</v>
      </c>
      <c r="J10" s="21">
        <f>SUM(J6:J9)</f>
        <v>43.523340000000005</v>
      </c>
      <c r="K10" s="22"/>
    </row>
    <row r="11" spans="1:11" s="14" customFormat="1" ht="30.75" customHeight="1">
      <c r="A11" s="122" t="s">
        <v>21</v>
      </c>
      <c r="B11" s="24" t="s">
        <v>22</v>
      </c>
      <c r="C11" s="10">
        <v>20</v>
      </c>
      <c r="D11" s="10">
        <v>23</v>
      </c>
      <c r="E11" s="10">
        <v>23</v>
      </c>
      <c r="F11" s="10">
        <v>4</v>
      </c>
      <c r="G11" s="10">
        <v>408</v>
      </c>
      <c r="H11" s="10">
        <v>406</v>
      </c>
      <c r="I11" s="11">
        <v>406</v>
      </c>
      <c r="J11" s="12">
        <f>(1.73*(G11+H11+I11)/3*(C11+D11+E11)/3*0.9)/1000</f>
        <v>13.92996</v>
      </c>
      <c r="K11" s="22"/>
    </row>
    <row r="12" spans="1:11" s="23" customFormat="1" ht="27" customHeight="1">
      <c r="A12" s="122"/>
      <c r="B12" s="8" t="s">
        <v>23</v>
      </c>
      <c r="C12" s="19">
        <f>SUM(C11)</f>
        <v>20</v>
      </c>
      <c r="D12" s="19">
        <f aca="true" t="shared" si="0" ref="D12:I12">SUM(D11)</f>
        <v>23</v>
      </c>
      <c r="E12" s="19">
        <f t="shared" si="0"/>
        <v>23</v>
      </c>
      <c r="F12" s="19">
        <f t="shared" si="0"/>
        <v>4</v>
      </c>
      <c r="G12" s="19">
        <f t="shared" si="0"/>
        <v>408</v>
      </c>
      <c r="H12" s="19">
        <f t="shared" si="0"/>
        <v>406</v>
      </c>
      <c r="I12" s="19">
        <f t="shared" si="0"/>
        <v>406</v>
      </c>
      <c r="J12" s="21">
        <f>J11</f>
        <v>13.92996</v>
      </c>
      <c r="K12" s="22"/>
    </row>
    <row r="13" spans="1:11" s="17" customFormat="1" ht="31.5" customHeight="1">
      <c r="A13" s="122" t="s">
        <v>24</v>
      </c>
      <c r="B13" s="24" t="s">
        <v>25</v>
      </c>
      <c r="C13" s="10">
        <v>260</v>
      </c>
      <c r="D13" s="10">
        <v>224</v>
      </c>
      <c r="E13" s="10">
        <v>280</v>
      </c>
      <c r="F13" s="10">
        <v>32</v>
      </c>
      <c r="G13" s="10">
        <v>417</v>
      </c>
      <c r="H13" s="10">
        <v>410</v>
      </c>
      <c r="I13" s="11">
        <v>420</v>
      </c>
      <c r="J13" s="12">
        <f>(1.73*(G13+H13+I13)/3*(C13+D13+E13)/3*0.9)/1000</f>
        <v>164.81848399999998</v>
      </c>
      <c r="K13" s="22"/>
    </row>
    <row r="14" spans="1:11" s="17" customFormat="1" ht="31.5" customHeight="1">
      <c r="A14" s="122"/>
      <c r="B14" s="24" t="s">
        <v>26</v>
      </c>
      <c r="C14" s="10">
        <v>120</v>
      </c>
      <c r="D14" s="10">
        <v>90</v>
      </c>
      <c r="E14" s="10">
        <v>105</v>
      </c>
      <c r="F14" s="10">
        <v>11</v>
      </c>
      <c r="G14" s="10">
        <v>417</v>
      </c>
      <c r="H14" s="10">
        <v>410</v>
      </c>
      <c r="I14" s="11">
        <v>420</v>
      </c>
      <c r="J14" s="12">
        <f>(1.73*(G14+H14+I14)/3*(C14+D14+E14)/3*0.9)/1000</f>
        <v>67.95526500000001</v>
      </c>
      <c r="K14" s="22"/>
    </row>
    <row r="15" spans="1:11" s="23" customFormat="1" ht="31.5" customHeight="1">
      <c r="A15" s="122"/>
      <c r="B15" s="8" t="s">
        <v>23</v>
      </c>
      <c r="C15" s="19">
        <f>SUM(C13:C14)</f>
        <v>380</v>
      </c>
      <c r="D15" s="19">
        <f>SUM(D13:D14)</f>
        <v>314</v>
      </c>
      <c r="E15" s="19">
        <f>SUM(E13:E14)</f>
        <v>385</v>
      </c>
      <c r="F15" s="19">
        <f>SUM(F13:F14)</f>
        <v>43</v>
      </c>
      <c r="G15" s="19">
        <v>400</v>
      </c>
      <c r="H15" s="19">
        <v>400</v>
      </c>
      <c r="I15" s="20">
        <v>400</v>
      </c>
      <c r="J15" s="21">
        <f>SUM(J13:J14)</f>
        <v>232.773749</v>
      </c>
      <c r="K15" s="22"/>
    </row>
    <row r="16" spans="1:11" s="14" customFormat="1" ht="26.25" customHeight="1">
      <c r="A16" s="122" t="s">
        <v>27</v>
      </c>
      <c r="B16" s="9" t="s">
        <v>28</v>
      </c>
      <c r="C16" s="10">
        <v>30</v>
      </c>
      <c r="D16" s="10">
        <v>26</v>
      </c>
      <c r="E16" s="10">
        <v>28</v>
      </c>
      <c r="F16" s="10">
        <v>3</v>
      </c>
      <c r="G16" s="10">
        <v>400</v>
      </c>
      <c r="H16" s="10">
        <v>400</v>
      </c>
      <c r="I16" s="11">
        <v>401</v>
      </c>
      <c r="J16" s="12">
        <f aca="true" t="shared" si="1" ref="J16:J21">(1.73*(G16+H16+I16)/3*(C16+D16+E16)/3*0.9)/1000</f>
        <v>17.452932</v>
      </c>
      <c r="K16" s="22"/>
    </row>
    <row r="17" spans="1:11" s="14" customFormat="1" ht="26.25" customHeight="1">
      <c r="A17" s="122"/>
      <c r="B17" s="9" t="s">
        <v>29</v>
      </c>
      <c r="C17" s="10">
        <v>24</v>
      </c>
      <c r="D17" s="10">
        <v>28</v>
      </c>
      <c r="E17" s="10">
        <v>21</v>
      </c>
      <c r="F17" s="10">
        <v>2</v>
      </c>
      <c r="G17" s="10">
        <v>400</v>
      </c>
      <c r="H17" s="10">
        <v>400</v>
      </c>
      <c r="I17" s="11">
        <v>401</v>
      </c>
      <c r="J17" s="12">
        <f t="shared" si="1"/>
        <v>15.167429000000004</v>
      </c>
      <c r="K17" s="22"/>
    </row>
    <row r="18" spans="1:11" s="14" customFormat="1" ht="26.25" customHeight="1">
      <c r="A18" s="122"/>
      <c r="B18" s="9" t="s">
        <v>30</v>
      </c>
      <c r="C18" s="10">
        <v>18</v>
      </c>
      <c r="D18" s="10">
        <v>21</v>
      </c>
      <c r="E18" s="10">
        <v>15</v>
      </c>
      <c r="F18" s="10">
        <v>3</v>
      </c>
      <c r="G18" s="10">
        <v>400</v>
      </c>
      <c r="H18" s="10">
        <v>400</v>
      </c>
      <c r="I18" s="11">
        <v>401</v>
      </c>
      <c r="J18" s="12">
        <f t="shared" si="1"/>
        <v>11.219742</v>
      </c>
      <c r="K18" s="22"/>
    </row>
    <row r="19" spans="1:11" s="14" customFormat="1" ht="26.25" customHeight="1">
      <c r="A19" s="122"/>
      <c r="B19" s="9" t="s">
        <v>31</v>
      </c>
      <c r="C19" s="10">
        <v>35</v>
      </c>
      <c r="D19" s="10">
        <v>37</v>
      </c>
      <c r="E19" s="10">
        <v>28</v>
      </c>
      <c r="F19" s="10">
        <v>3</v>
      </c>
      <c r="G19" s="10">
        <v>400</v>
      </c>
      <c r="H19" s="10">
        <v>400</v>
      </c>
      <c r="I19" s="11">
        <v>401</v>
      </c>
      <c r="J19" s="12">
        <f t="shared" si="1"/>
        <v>20.777300000000004</v>
      </c>
      <c r="K19" s="22"/>
    </row>
    <row r="20" spans="1:11" s="14" customFormat="1" ht="26.25" customHeight="1">
      <c r="A20" s="122"/>
      <c r="B20" s="9" t="s">
        <v>32</v>
      </c>
      <c r="C20" s="10">
        <v>26</v>
      </c>
      <c r="D20" s="10">
        <v>23</v>
      </c>
      <c r="E20" s="10">
        <v>27</v>
      </c>
      <c r="F20" s="10">
        <v>1</v>
      </c>
      <c r="G20" s="10">
        <v>400</v>
      </c>
      <c r="H20" s="10">
        <v>400</v>
      </c>
      <c r="I20" s="11">
        <v>401</v>
      </c>
      <c r="J20" s="12">
        <f t="shared" si="1"/>
        <v>15.790748</v>
      </c>
      <c r="K20" s="22"/>
    </row>
    <row r="21" spans="1:11" s="14" customFormat="1" ht="12.75">
      <c r="A21" s="122"/>
      <c r="B21" s="9" t="s">
        <v>33</v>
      </c>
      <c r="C21" s="10">
        <v>20</v>
      </c>
      <c r="D21" s="10">
        <v>26</v>
      </c>
      <c r="E21" s="10">
        <v>29</v>
      </c>
      <c r="F21" s="10">
        <v>1</v>
      </c>
      <c r="G21" s="10">
        <v>400</v>
      </c>
      <c r="H21" s="10">
        <v>400</v>
      </c>
      <c r="I21" s="11">
        <v>401</v>
      </c>
      <c r="J21" s="12">
        <f t="shared" si="1"/>
        <v>15.582975000000003</v>
      </c>
      <c r="K21" s="22"/>
    </row>
    <row r="22" spans="1:11" s="23" customFormat="1" ht="26.25" customHeight="1">
      <c r="A22" s="122"/>
      <c r="B22" s="8" t="s">
        <v>23</v>
      </c>
      <c r="C22" s="19">
        <f>SUM(C16:C21)</f>
        <v>153</v>
      </c>
      <c r="D22" s="19">
        <f>SUM(D16:D21)</f>
        <v>161</v>
      </c>
      <c r="E22" s="19">
        <f>SUM(E16:E21)</f>
        <v>148</v>
      </c>
      <c r="F22" s="19">
        <f>SUM(F16:F21)</f>
        <v>13</v>
      </c>
      <c r="G22" s="19">
        <v>400</v>
      </c>
      <c r="H22" s="19">
        <v>400</v>
      </c>
      <c r="I22" s="20">
        <v>401</v>
      </c>
      <c r="J22" s="21">
        <f>SUM(J16:J21)</f>
        <v>95.99112600000001</v>
      </c>
      <c r="K22" s="22"/>
    </row>
    <row r="23" spans="1:11" s="14" customFormat="1" ht="22.5" customHeight="1">
      <c r="A23" s="122" t="s">
        <v>34</v>
      </c>
      <c r="B23" s="25" t="s">
        <v>35</v>
      </c>
      <c r="C23" s="10">
        <v>80</v>
      </c>
      <c r="D23" s="10">
        <v>74</v>
      </c>
      <c r="E23" s="10">
        <v>80</v>
      </c>
      <c r="F23" s="10">
        <v>11</v>
      </c>
      <c r="G23" s="10">
        <v>400</v>
      </c>
      <c r="H23" s="10">
        <v>400</v>
      </c>
      <c r="I23" s="11">
        <v>400</v>
      </c>
      <c r="J23" s="12">
        <f>(1.73*(G23+H23+I23)/3*(C23+D23+E23)/3*0.9)/1000</f>
        <v>48.5784</v>
      </c>
      <c r="K23" s="22"/>
    </row>
    <row r="24" spans="1:11" s="14" customFormat="1" ht="22.5" customHeight="1">
      <c r="A24" s="122"/>
      <c r="B24" s="25" t="s">
        <v>36</v>
      </c>
      <c r="C24" s="10">
        <v>0</v>
      </c>
      <c r="D24" s="10">
        <v>0</v>
      </c>
      <c r="E24" s="10">
        <v>0</v>
      </c>
      <c r="F24" s="10">
        <v>0</v>
      </c>
      <c r="G24" s="10">
        <v>400</v>
      </c>
      <c r="H24" s="10">
        <v>400</v>
      </c>
      <c r="I24" s="11">
        <v>400</v>
      </c>
      <c r="J24" s="12">
        <f>(1.73*(G24+H24+I24)/3*(C24+D24+E24)/3*0.9)/1000</f>
        <v>0</v>
      </c>
      <c r="K24" s="22"/>
    </row>
    <row r="25" spans="1:11" s="14" customFormat="1" ht="22.5" customHeight="1">
      <c r="A25" s="122"/>
      <c r="B25" s="25" t="s">
        <v>37</v>
      </c>
      <c r="C25" s="10">
        <v>0</v>
      </c>
      <c r="D25" s="10">
        <v>0</v>
      </c>
      <c r="E25" s="10">
        <v>0</v>
      </c>
      <c r="F25" s="10">
        <v>0</v>
      </c>
      <c r="G25" s="10">
        <v>400</v>
      </c>
      <c r="H25" s="10">
        <v>400</v>
      </c>
      <c r="I25" s="11">
        <v>400</v>
      </c>
      <c r="J25" s="12">
        <f>(1.73*(G25+H25+I25)/3*(C25+D25+E25)/3*0.9)/1000</f>
        <v>0</v>
      </c>
      <c r="K25" s="22"/>
    </row>
    <row r="26" spans="1:11" s="23" customFormat="1" ht="26.25" customHeight="1">
      <c r="A26" s="122"/>
      <c r="B26" s="8" t="s">
        <v>23</v>
      </c>
      <c r="C26" s="19">
        <f>SUM(C23:C25)</f>
        <v>80</v>
      </c>
      <c r="D26" s="19">
        <f>SUM(D23:D25)</f>
        <v>74</v>
      </c>
      <c r="E26" s="19">
        <f>SUM(E23:E25)</f>
        <v>80</v>
      </c>
      <c r="F26" s="19">
        <f>SUM(F23:F25)</f>
        <v>11</v>
      </c>
      <c r="G26" s="19">
        <v>400</v>
      </c>
      <c r="H26" s="19">
        <v>400</v>
      </c>
      <c r="I26" s="20">
        <v>400</v>
      </c>
      <c r="J26" s="21">
        <f>SUM(J23:J25)</f>
        <v>48.5784</v>
      </c>
      <c r="K26" s="22"/>
    </row>
    <row r="27" spans="1:11" s="14" customFormat="1" ht="18.75" customHeight="1">
      <c r="A27" s="122" t="s">
        <v>38</v>
      </c>
      <c r="B27" s="25" t="s">
        <v>39</v>
      </c>
      <c r="C27" s="10">
        <v>120</v>
      </c>
      <c r="D27" s="10">
        <v>112</v>
      </c>
      <c r="E27" s="10">
        <v>110</v>
      </c>
      <c r="F27" s="10">
        <v>4</v>
      </c>
      <c r="G27" s="10">
        <v>410</v>
      </c>
      <c r="H27" s="10">
        <v>410</v>
      </c>
      <c r="I27" s="11">
        <v>401</v>
      </c>
      <c r="J27" s="12">
        <f>(1.73*(G27+H27+I27)/3*(C27+D27+E27)/3*0.9)/1000</f>
        <v>72.241686</v>
      </c>
      <c r="K27" s="22"/>
    </row>
    <row r="28" spans="1:11" s="14" customFormat="1" ht="18.75" customHeight="1">
      <c r="A28" s="122"/>
      <c r="B28" s="25" t="s">
        <v>40</v>
      </c>
      <c r="C28" s="10">
        <v>57</v>
      </c>
      <c r="D28" s="10">
        <v>42</v>
      </c>
      <c r="E28" s="10">
        <v>39</v>
      </c>
      <c r="F28" s="10">
        <v>3</v>
      </c>
      <c r="G28" s="10">
        <v>410</v>
      </c>
      <c r="H28" s="10">
        <v>410</v>
      </c>
      <c r="I28" s="11">
        <v>401</v>
      </c>
      <c r="J28" s="12">
        <f>(1.73*(G28+H28+I28)/3*(C28+D28+E28)/3*0.9)/1000</f>
        <v>29.150154</v>
      </c>
      <c r="K28" s="22"/>
    </row>
    <row r="29" spans="1:11" s="14" customFormat="1" ht="21.75" customHeight="1">
      <c r="A29" s="122"/>
      <c r="B29" s="25" t="s">
        <v>41</v>
      </c>
      <c r="C29" s="10">
        <v>90</v>
      </c>
      <c r="D29" s="10">
        <v>85</v>
      </c>
      <c r="E29" s="10">
        <v>84</v>
      </c>
      <c r="F29" s="10">
        <v>4</v>
      </c>
      <c r="G29" s="10">
        <v>410</v>
      </c>
      <c r="H29" s="10">
        <v>410</v>
      </c>
      <c r="I29" s="11">
        <v>401</v>
      </c>
      <c r="J29" s="12">
        <f>(1.73*(G29+H29+I29)/3*(C29+D29+E29)/3*0.9)/1000</f>
        <v>54.709347</v>
      </c>
      <c r="K29" s="22"/>
    </row>
    <row r="30" spans="1:11" s="14" customFormat="1" ht="21" customHeight="1">
      <c r="A30" s="122"/>
      <c r="B30" s="9" t="s">
        <v>42</v>
      </c>
      <c r="C30" s="10">
        <v>104</v>
      </c>
      <c r="D30" s="10">
        <v>102</v>
      </c>
      <c r="E30" s="10">
        <v>96</v>
      </c>
      <c r="F30" s="10">
        <v>7</v>
      </c>
      <c r="G30" s="10">
        <v>410</v>
      </c>
      <c r="H30" s="10">
        <v>410</v>
      </c>
      <c r="I30" s="11">
        <v>401</v>
      </c>
      <c r="J30" s="12">
        <f>(1.73*(G30+H30+I30)/3*(C30+D30+E30)/3*0.9)/1000</f>
        <v>63.792365999999994</v>
      </c>
      <c r="K30" s="22"/>
    </row>
    <row r="31" spans="1:11" s="23" customFormat="1" ht="25.5" customHeight="1">
      <c r="A31" s="122"/>
      <c r="B31" s="8" t="s">
        <v>23</v>
      </c>
      <c r="C31" s="19">
        <f>SUM(C27:C30)</f>
        <v>371</v>
      </c>
      <c r="D31" s="19">
        <f>SUM(D27:D30)</f>
        <v>341</v>
      </c>
      <c r="E31" s="19">
        <f>SUM(E27:E30)</f>
        <v>329</v>
      </c>
      <c r="F31" s="19">
        <f>SUM(F27:F30)</f>
        <v>18</v>
      </c>
      <c r="G31" s="19">
        <v>410</v>
      </c>
      <c r="H31" s="19">
        <v>410</v>
      </c>
      <c r="I31" s="20">
        <v>410</v>
      </c>
      <c r="J31" s="21">
        <f>SUM(J27:J30)</f>
        <v>219.893553</v>
      </c>
      <c r="K31" s="22"/>
    </row>
    <row r="32" spans="1:12" s="14" customFormat="1" ht="22.5" customHeight="1">
      <c r="A32" s="122" t="s">
        <v>43</v>
      </c>
      <c r="B32" s="9" t="s">
        <v>44</v>
      </c>
      <c r="C32" s="10">
        <v>0</v>
      </c>
      <c r="D32" s="10">
        <v>0</v>
      </c>
      <c r="E32" s="10">
        <v>0</v>
      </c>
      <c r="F32" s="10">
        <v>0</v>
      </c>
      <c r="G32" s="19">
        <v>390</v>
      </c>
      <c r="H32" s="19">
        <v>390</v>
      </c>
      <c r="I32" s="20">
        <v>390</v>
      </c>
      <c r="J32" s="12">
        <f aca="true" t="shared" si="2" ref="J32:J95">(1.73*(G32+H32+I32)/3*(C32+D32+E32)/3*0.9)/1000</f>
        <v>0</v>
      </c>
      <c r="K32" s="22">
        <f>J32+J34+J36</f>
        <v>90.67968</v>
      </c>
      <c r="L32" s="14" t="s">
        <v>45</v>
      </c>
    </row>
    <row r="33" spans="1:11" s="14" customFormat="1" ht="23.25" customHeight="1">
      <c r="A33" s="122"/>
      <c r="B33" s="9" t="s">
        <v>46</v>
      </c>
      <c r="C33" s="26">
        <v>0</v>
      </c>
      <c r="D33" s="26">
        <v>0</v>
      </c>
      <c r="E33" s="26">
        <v>0</v>
      </c>
      <c r="F33" s="26">
        <v>0</v>
      </c>
      <c r="G33" s="19">
        <v>390</v>
      </c>
      <c r="H33" s="19">
        <v>390</v>
      </c>
      <c r="I33" s="20">
        <v>390</v>
      </c>
      <c r="J33" s="12">
        <f t="shared" si="2"/>
        <v>0</v>
      </c>
      <c r="K33" s="22"/>
    </row>
    <row r="34" spans="1:12" s="14" customFormat="1" ht="23.25" customHeight="1">
      <c r="A34" s="122"/>
      <c r="B34" s="9" t="s">
        <v>47</v>
      </c>
      <c r="C34" s="26">
        <v>110</v>
      </c>
      <c r="D34" s="26">
        <v>108</v>
      </c>
      <c r="E34" s="26">
        <v>90</v>
      </c>
      <c r="F34" s="26">
        <v>9</v>
      </c>
      <c r="G34" s="19">
        <v>390</v>
      </c>
      <c r="H34" s="19">
        <v>390</v>
      </c>
      <c r="I34" s="20">
        <v>390</v>
      </c>
      <c r="J34" s="12">
        <f t="shared" si="2"/>
        <v>62.34228</v>
      </c>
      <c r="K34" s="22">
        <f>J33+J35+J37</f>
        <v>69.62904</v>
      </c>
      <c r="L34" s="14" t="s">
        <v>48</v>
      </c>
    </row>
    <row r="35" spans="1:11" s="14" customFormat="1" ht="23.25" customHeight="1">
      <c r="A35" s="122"/>
      <c r="B35" s="9" t="s">
        <v>49</v>
      </c>
      <c r="C35" s="26">
        <v>94</v>
      </c>
      <c r="D35" s="26">
        <v>87</v>
      </c>
      <c r="E35" s="26">
        <v>68</v>
      </c>
      <c r="F35" s="26">
        <v>12</v>
      </c>
      <c r="G35" s="19">
        <v>390</v>
      </c>
      <c r="H35" s="19">
        <v>390</v>
      </c>
      <c r="I35" s="20">
        <v>390</v>
      </c>
      <c r="J35" s="12">
        <f t="shared" si="2"/>
        <v>50.40009</v>
      </c>
      <c r="K35" s="22"/>
    </row>
    <row r="36" spans="1:11" s="14" customFormat="1" ht="23.25" customHeight="1">
      <c r="A36" s="122"/>
      <c r="B36" s="9" t="s">
        <v>32</v>
      </c>
      <c r="C36" s="26">
        <v>56</v>
      </c>
      <c r="D36" s="26">
        <v>33</v>
      </c>
      <c r="E36" s="26">
        <v>51</v>
      </c>
      <c r="F36" s="26">
        <v>6</v>
      </c>
      <c r="G36" s="19">
        <v>390</v>
      </c>
      <c r="H36" s="19">
        <v>390</v>
      </c>
      <c r="I36" s="20">
        <v>390</v>
      </c>
      <c r="J36" s="12">
        <f t="shared" si="2"/>
        <v>28.3374</v>
      </c>
      <c r="K36" s="22"/>
    </row>
    <row r="37" spans="1:11" s="14" customFormat="1" ht="23.25" customHeight="1">
      <c r="A37" s="122"/>
      <c r="B37" s="9" t="s">
        <v>33</v>
      </c>
      <c r="C37" s="26">
        <v>42</v>
      </c>
      <c r="D37" s="26">
        <v>28</v>
      </c>
      <c r="E37" s="26">
        <v>25</v>
      </c>
      <c r="F37" s="26">
        <v>2</v>
      </c>
      <c r="G37" s="19">
        <v>390</v>
      </c>
      <c r="H37" s="19">
        <v>390</v>
      </c>
      <c r="I37" s="20">
        <v>390</v>
      </c>
      <c r="J37" s="12">
        <f t="shared" si="2"/>
        <v>19.228949999999998</v>
      </c>
      <c r="K37" s="22"/>
    </row>
    <row r="38" spans="1:11" s="23" customFormat="1" ht="23.25" customHeight="1">
      <c r="A38" s="122"/>
      <c r="B38" s="8" t="s">
        <v>23</v>
      </c>
      <c r="C38" s="19">
        <f>SUM(C32:C37)</f>
        <v>302</v>
      </c>
      <c r="D38" s="19">
        <f>SUM(D32:D37)</f>
        <v>256</v>
      </c>
      <c r="E38" s="19">
        <f>SUM(E32:E37)</f>
        <v>234</v>
      </c>
      <c r="F38" s="19">
        <f>SUM(F32:F37)</f>
        <v>29</v>
      </c>
      <c r="G38" s="19">
        <v>390</v>
      </c>
      <c r="H38" s="19">
        <v>390</v>
      </c>
      <c r="I38" s="20">
        <v>390</v>
      </c>
      <c r="J38" s="21">
        <f>SUM(J32:J37)</f>
        <v>160.30872</v>
      </c>
      <c r="K38" s="22"/>
    </row>
    <row r="39" spans="1:11" s="14" customFormat="1" ht="40.5" customHeight="1">
      <c r="A39" s="123" t="s">
        <v>50</v>
      </c>
      <c r="B39" s="28" t="s">
        <v>51</v>
      </c>
      <c r="C39" s="29">
        <v>410</v>
      </c>
      <c r="D39" s="29">
        <v>395</v>
      </c>
      <c r="E39" s="29">
        <v>410</v>
      </c>
      <c r="F39" s="29">
        <v>12</v>
      </c>
      <c r="G39" s="29">
        <v>391</v>
      </c>
      <c r="H39" s="29">
        <v>390</v>
      </c>
      <c r="I39" s="30">
        <v>391</v>
      </c>
      <c r="J39" s="12">
        <f t="shared" si="2"/>
        <v>246.34854000000004</v>
      </c>
      <c r="K39" s="22"/>
    </row>
    <row r="40" spans="1:11" s="14" customFormat="1" ht="30.75" customHeight="1">
      <c r="A40" s="123"/>
      <c r="B40" s="28" t="s">
        <v>52</v>
      </c>
      <c r="C40" s="29">
        <v>498</v>
      </c>
      <c r="D40" s="29">
        <v>502</v>
      </c>
      <c r="E40" s="29">
        <v>501</v>
      </c>
      <c r="F40" s="29">
        <v>0</v>
      </c>
      <c r="G40" s="29">
        <v>390</v>
      </c>
      <c r="H40" s="29">
        <v>390</v>
      </c>
      <c r="I40" s="30">
        <v>390</v>
      </c>
      <c r="J40" s="12">
        <f t="shared" si="2"/>
        <v>303.81741</v>
      </c>
      <c r="K40" s="22"/>
    </row>
    <row r="41" spans="1:11" s="14" customFormat="1" ht="51">
      <c r="A41" s="31" t="s">
        <v>53</v>
      </c>
      <c r="B41" s="32" t="s">
        <v>54</v>
      </c>
      <c r="C41" s="29">
        <v>20</v>
      </c>
      <c r="D41" s="29">
        <v>24</v>
      </c>
      <c r="E41" s="29">
        <v>18</v>
      </c>
      <c r="F41" s="33">
        <v>4</v>
      </c>
      <c r="G41" s="29">
        <v>392</v>
      </c>
      <c r="H41" s="29">
        <v>396</v>
      </c>
      <c r="I41" s="30">
        <v>391</v>
      </c>
      <c r="J41" s="21">
        <f t="shared" si="2"/>
        <v>12.645954</v>
      </c>
      <c r="K41" s="22"/>
    </row>
    <row r="42" spans="1:11" s="14" customFormat="1" ht="51">
      <c r="A42" s="31" t="s">
        <v>55</v>
      </c>
      <c r="B42" s="32" t="s">
        <v>56</v>
      </c>
      <c r="C42" s="29">
        <v>45</v>
      </c>
      <c r="D42" s="29">
        <v>37</v>
      </c>
      <c r="E42" s="29">
        <v>32</v>
      </c>
      <c r="F42" s="29">
        <v>6</v>
      </c>
      <c r="G42" s="29">
        <v>396</v>
      </c>
      <c r="H42" s="29">
        <v>392</v>
      </c>
      <c r="I42" s="30">
        <v>389</v>
      </c>
      <c r="J42" s="21">
        <f t="shared" si="2"/>
        <v>23.212794</v>
      </c>
      <c r="K42" s="22"/>
    </row>
    <row r="43" spans="1:11" s="14" customFormat="1" ht="51">
      <c r="A43" s="31" t="s">
        <v>57</v>
      </c>
      <c r="B43" s="26" t="s">
        <v>58</v>
      </c>
      <c r="C43" s="29">
        <v>200</v>
      </c>
      <c r="D43" s="29">
        <v>195</v>
      </c>
      <c r="E43" s="29">
        <v>190</v>
      </c>
      <c r="F43" s="29">
        <v>11</v>
      </c>
      <c r="G43" s="29">
        <v>396</v>
      </c>
      <c r="H43" s="29">
        <v>400</v>
      </c>
      <c r="I43" s="30">
        <v>401</v>
      </c>
      <c r="J43" s="21">
        <f t="shared" si="2"/>
        <v>121.14238499999999</v>
      </c>
      <c r="K43" s="22"/>
    </row>
    <row r="44" spans="1:11" s="14" customFormat="1" ht="38.25">
      <c r="A44" s="31" t="s">
        <v>59</v>
      </c>
      <c r="B44" s="124" t="s">
        <v>60</v>
      </c>
      <c r="C44" s="29">
        <v>30</v>
      </c>
      <c r="D44" s="29">
        <v>32</v>
      </c>
      <c r="E44" s="29">
        <v>25</v>
      </c>
      <c r="F44" s="29">
        <v>12</v>
      </c>
      <c r="G44" s="29">
        <v>410</v>
      </c>
      <c r="H44" s="29">
        <v>409</v>
      </c>
      <c r="I44" s="30">
        <v>409</v>
      </c>
      <c r="J44" s="21">
        <f t="shared" si="2"/>
        <v>18.482628</v>
      </c>
      <c r="K44" s="22"/>
    </row>
    <row r="45" spans="1:11" s="14" customFormat="1" ht="38.25">
      <c r="A45" s="31" t="s">
        <v>61</v>
      </c>
      <c r="B45" s="124"/>
      <c r="C45" s="34">
        <v>145</v>
      </c>
      <c r="D45" s="34">
        <v>127</v>
      </c>
      <c r="E45" s="34">
        <v>110</v>
      </c>
      <c r="F45" s="34">
        <v>20</v>
      </c>
      <c r="G45" s="34">
        <v>386</v>
      </c>
      <c r="H45" s="34">
        <v>392</v>
      </c>
      <c r="I45" s="35">
        <v>384</v>
      </c>
      <c r="J45" s="21">
        <f t="shared" si="2"/>
        <v>76.79193200000002</v>
      </c>
      <c r="K45" s="22"/>
    </row>
    <row r="46" spans="1:11" s="14" customFormat="1" ht="38.25">
      <c r="A46" s="31" t="s">
        <v>62</v>
      </c>
      <c r="B46" s="32" t="s">
        <v>63</v>
      </c>
      <c r="C46" s="29">
        <v>63</v>
      </c>
      <c r="D46" s="29">
        <v>68</v>
      </c>
      <c r="E46" s="29">
        <v>49</v>
      </c>
      <c r="F46" s="29">
        <v>9</v>
      </c>
      <c r="G46" s="29">
        <v>399</v>
      </c>
      <c r="H46" s="29">
        <v>400</v>
      </c>
      <c r="I46" s="30">
        <v>400</v>
      </c>
      <c r="J46" s="21">
        <f t="shared" si="2"/>
        <v>37.33686</v>
      </c>
      <c r="K46" s="22"/>
    </row>
    <row r="47" spans="1:11" s="14" customFormat="1" ht="25.5">
      <c r="A47" s="31" t="s">
        <v>64</v>
      </c>
      <c r="B47" s="124" t="s">
        <v>65</v>
      </c>
      <c r="C47" s="34">
        <v>185</v>
      </c>
      <c r="D47" s="34">
        <v>170</v>
      </c>
      <c r="E47" s="34">
        <v>162</v>
      </c>
      <c r="F47" s="34">
        <v>12</v>
      </c>
      <c r="G47" s="34">
        <v>404</v>
      </c>
      <c r="H47" s="34">
        <v>402</v>
      </c>
      <c r="I47" s="35">
        <v>401</v>
      </c>
      <c r="J47" s="36">
        <f t="shared" si="2"/>
        <v>107.95528700000003</v>
      </c>
      <c r="K47" s="22"/>
    </row>
    <row r="48" spans="1:11" s="14" customFormat="1" ht="25.5">
      <c r="A48" s="31" t="s">
        <v>66</v>
      </c>
      <c r="B48" s="124"/>
      <c r="C48" s="34">
        <v>140</v>
      </c>
      <c r="D48" s="34">
        <v>125</v>
      </c>
      <c r="E48" s="34">
        <v>105</v>
      </c>
      <c r="F48" s="34">
        <v>16</v>
      </c>
      <c r="G48" s="34">
        <v>405</v>
      </c>
      <c r="H48" s="34">
        <v>404</v>
      </c>
      <c r="I48" s="35">
        <v>406</v>
      </c>
      <c r="J48" s="36">
        <f t="shared" si="2"/>
        <v>77.77215000000001</v>
      </c>
      <c r="K48" s="22"/>
    </row>
    <row r="49" spans="1:11" s="14" customFormat="1" ht="25.5">
      <c r="A49" s="31" t="s">
        <v>67</v>
      </c>
      <c r="B49" s="124" t="s">
        <v>68</v>
      </c>
      <c r="C49" s="29">
        <v>132</v>
      </c>
      <c r="D49" s="29">
        <v>110</v>
      </c>
      <c r="E49" s="29">
        <v>141</v>
      </c>
      <c r="F49" s="29">
        <v>23</v>
      </c>
      <c r="G49" s="29">
        <v>384</v>
      </c>
      <c r="H49" s="29">
        <v>387</v>
      </c>
      <c r="I49" s="30">
        <v>387</v>
      </c>
      <c r="J49" s="36">
        <f t="shared" si="2"/>
        <v>76.72792199999999</v>
      </c>
      <c r="K49" s="22"/>
    </row>
    <row r="50" spans="1:11" s="14" customFormat="1" ht="25.5">
      <c r="A50" s="31" t="s">
        <v>69</v>
      </c>
      <c r="B50" s="124"/>
      <c r="C50" s="29">
        <v>257</v>
      </c>
      <c r="D50" s="29">
        <v>228</v>
      </c>
      <c r="E50" s="29">
        <v>240</v>
      </c>
      <c r="F50" s="29">
        <v>28</v>
      </c>
      <c r="G50" s="29">
        <v>402</v>
      </c>
      <c r="H50" s="29">
        <v>403</v>
      </c>
      <c r="I50" s="30">
        <v>404</v>
      </c>
      <c r="J50" s="36">
        <f t="shared" si="2"/>
        <v>151.63882500000003</v>
      </c>
      <c r="K50" s="22"/>
    </row>
    <row r="51" spans="1:11" s="14" customFormat="1" ht="39.75" customHeight="1">
      <c r="A51" s="31" t="s">
        <v>70</v>
      </c>
      <c r="B51" s="24" t="s">
        <v>71</v>
      </c>
      <c r="C51" s="34">
        <v>70</v>
      </c>
      <c r="D51" s="34">
        <v>83</v>
      </c>
      <c r="E51" s="34">
        <v>87</v>
      </c>
      <c r="F51" s="34">
        <v>13</v>
      </c>
      <c r="G51" s="34">
        <v>407</v>
      </c>
      <c r="H51" s="34">
        <v>407</v>
      </c>
      <c r="I51" s="34">
        <v>409</v>
      </c>
      <c r="J51" s="36">
        <f t="shared" si="2"/>
        <v>50.778960000000005</v>
      </c>
      <c r="K51" s="22"/>
    </row>
    <row r="52" spans="1:11" s="14" customFormat="1" ht="38.25">
      <c r="A52" s="31" t="s">
        <v>72</v>
      </c>
      <c r="B52" s="24" t="s">
        <v>71</v>
      </c>
      <c r="C52" s="34">
        <v>150</v>
      </c>
      <c r="D52" s="34">
        <v>163</v>
      </c>
      <c r="E52" s="34">
        <v>147</v>
      </c>
      <c r="F52" s="34">
        <v>10</v>
      </c>
      <c r="G52" s="34">
        <v>392</v>
      </c>
      <c r="H52" s="34">
        <v>389</v>
      </c>
      <c r="I52" s="34">
        <v>390</v>
      </c>
      <c r="J52" s="36">
        <f t="shared" si="2"/>
        <v>93.18817999999999</v>
      </c>
      <c r="K52" s="22">
        <f>SUM(J51:J54)</f>
        <v>252.39143</v>
      </c>
    </row>
    <row r="53" spans="1:11" s="14" customFormat="1" ht="38.25">
      <c r="A53" s="31" t="s">
        <v>73</v>
      </c>
      <c r="B53" s="24" t="s">
        <v>71</v>
      </c>
      <c r="C53" s="34">
        <v>75</v>
      </c>
      <c r="D53" s="34">
        <v>107</v>
      </c>
      <c r="E53" s="34">
        <v>86</v>
      </c>
      <c r="F53" s="34">
        <v>15</v>
      </c>
      <c r="G53" s="34">
        <v>420</v>
      </c>
      <c r="H53" s="34">
        <v>420</v>
      </c>
      <c r="I53" s="34">
        <v>416</v>
      </c>
      <c r="J53" s="37">
        <f t="shared" si="2"/>
        <v>58.23318400000001</v>
      </c>
      <c r="K53" s="22"/>
    </row>
    <row r="54" spans="1:11" s="14" customFormat="1" ht="38.25">
      <c r="A54" s="31" t="s">
        <v>74</v>
      </c>
      <c r="B54" s="24" t="s">
        <v>71</v>
      </c>
      <c r="C54" s="34">
        <v>50</v>
      </c>
      <c r="D54" s="34">
        <v>112</v>
      </c>
      <c r="E54" s="34">
        <v>76</v>
      </c>
      <c r="F54" s="34">
        <v>45</v>
      </c>
      <c r="G54" s="34">
        <v>404</v>
      </c>
      <c r="H54" s="34">
        <v>408</v>
      </c>
      <c r="I54" s="34">
        <v>407</v>
      </c>
      <c r="J54" s="36">
        <f t="shared" si="2"/>
        <v>50.191106</v>
      </c>
      <c r="K54" s="38"/>
    </row>
    <row r="55" spans="1:10" s="14" customFormat="1" ht="38.25">
      <c r="A55" s="31" t="s">
        <v>75</v>
      </c>
      <c r="B55" s="24" t="s">
        <v>76</v>
      </c>
      <c r="C55" s="34">
        <v>140</v>
      </c>
      <c r="D55" s="34">
        <v>170</v>
      </c>
      <c r="E55" s="34">
        <v>145</v>
      </c>
      <c r="F55" s="34">
        <v>14</v>
      </c>
      <c r="G55" s="34">
        <v>393</v>
      </c>
      <c r="H55" s="34">
        <v>389</v>
      </c>
      <c r="I55" s="34">
        <v>389</v>
      </c>
      <c r="J55" s="39">
        <f t="shared" si="2"/>
        <v>92.175265</v>
      </c>
    </row>
    <row r="56" spans="1:10" s="14" customFormat="1" ht="38.25">
      <c r="A56" s="27" t="s">
        <v>77</v>
      </c>
      <c r="B56" s="40" t="s">
        <v>76</v>
      </c>
      <c r="C56" s="41">
        <v>115</v>
      </c>
      <c r="D56" s="41">
        <v>137</v>
      </c>
      <c r="E56" s="41">
        <v>93</v>
      </c>
      <c r="F56" s="41">
        <v>25</v>
      </c>
      <c r="G56" s="41">
        <v>392</v>
      </c>
      <c r="H56" s="41">
        <v>388</v>
      </c>
      <c r="I56" s="41">
        <v>389</v>
      </c>
      <c r="J56" s="42">
        <f t="shared" si="2"/>
        <v>69.771765</v>
      </c>
    </row>
    <row r="57" spans="1:10" s="14" customFormat="1" ht="63.75">
      <c r="A57" s="43" t="s">
        <v>78</v>
      </c>
      <c r="B57" s="44" t="s">
        <v>79</v>
      </c>
      <c r="C57" s="45">
        <v>263</v>
      </c>
      <c r="D57" s="45">
        <v>252</v>
      </c>
      <c r="E57" s="45">
        <v>290</v>
      </c>
      <c r="F57" s="45">
        <v>19</v>
      </c>
      <c r="G57" s="45">
        <v>385</v>
      </c>
      <c r="H57" s="45">
        <v>385</v>
      </c>
      <c r="I57" s="45">
        <v>350</v>
      </c>
      <c r="J57" s="46">
        <f t="shared" si="2"/>
        <v>155.97680000000003</v>
      </c>
    </row>
    <row r="58" spans="1:10" s="14" customFormat="1" ht="12.75" customHeight="1">
      <c r="A58" s="31" t="s">
        <v>80</v>
      </c>
      <c r="B58" s="125" t="s">
        <v>81</v>
      </c>
      <c r="C58" s="34">
        <v>245</v>
      </c>
      <c r="D58" s="34">
        <v>440</v>
      </c>
      <c r="E58" s="34">
        <v>442</v>
      </c>
      <c r="F58" s="34">
        <v>7</v>
      </c>
      <c r="G58" s="34">
        <v>390</v>
      </c>
      <c r="H58" s="34">
        <v>390</v>
      </c>
      <c r="I58" s="34">
        <v>386</v>
      </c>
      <c r="J58" s="34">
        <f t="shared" si="2"/>
        <v>227.336186</v>
      </c>
    </row>
    <row r="59" spans="1:10" s="14" customFormat="1" ht="51.75" customHeight="1">
      <c r="A59" s="48" t="s">
        <v>82</v>
      </c>
      <c r="B59" s="125"/>
      <c r="C59" s="34">
        <v>320</v>
      </c>
      <c r="D59" s="34">
        <v>319</v>
      </c>
      <c r="E59" s="34">
        <v>322</v>
      </c>
      <c r="F59" s="34">
        <v>0</v>
      </c>
      <c r="G59" s="34">
        <v>400</v>
      </c>
      <c r="H59" s="34">
        <v>400</v>
      </c>
      <c r="I59" s="34">
        <v>400</v>
      </c>
      <c r="J59" s="34">
        <f t="shared" si="2"/>
        <v>199.5036</v>
      </c>
    </row>
    <row r="60" spans="1:10" s="14" customFormat="1" ht="38.25">
      <c r="A60" s="49" t="s">
        <v>83</v>
      </c>
      <c r="B60" s="32" t="s">
        <v>84</v>
      </c>
      <c r="C60" s="34">
        <v>37</v>
      </c>
      <c r="D60" s="34">
        <v>42</v>
      </c>
      <c r="E60" s="34">
        <v>33</v>
      </c>
      <c r="F60" s="34">
        <v>6</v>
      </c>
      <c r="G60" s="34">
        <v>388</v>
      </c>
      <c r="H60" s="34">
        <v>389</v>
      </c>
      <c r="I60" s="34">
        <v>389</v>
      </c>
      <c r="J60" s="50">
        <f t="shared" si="2"/>
        <v>22.592416</v>
      </c>
    </row>
    <row r="61" spans="1:10" s="14" customFormat="1" ht="38.25">
      <c r="A61" s="49" t="s">
        <v>85</v>
      </c>
      <c r="B61" s="24" t="s">
        <v>86</v>
      </c>
      <c r="C61" s="34">
        <v>0</v>
      </c>
      <c r="D61" s="34">
        <v>0</v>
      </c>
      <c r="E61" s="34">
        <v>0</v>
      </c>
      <c r="F61" s="34">
        <v>0</v>
      </c>
      <c r="G61" s="34">
        <v>402</v>
      </c>
      <c r="H61" s="34">
        <v>401</v>
      </c>
      <c r="I61" s="34">
        <v>402</v>
      </c>
      <c r="J61" s="50">
        <f t="shared" si="2"/>
        <v>0</v>
      </c>
    </row>
    <row r="62" spans="1:10" s="14" customFormat="1" ht="33.75" customHeight="1">
      <c r="A62" s="119" t="s">
        <v>87</v>
      </c>
      <c r="B62" s="120" t="s">
        <v>88</v>
      </c>
      <c r="C62" s="34">
        <v>577</v>
      </c>
      <c r="D62" s="34">
        <v>565</v>
      </c>
      <c r="E62" s="34">
        <v>590</v>
      </c>
      <c r="F62" s="34">
        <v>9</v>
      </c>
      <c r="G62" s="34">
        <v>385</v>
      </c>
      <c r="H62" s="34">
        <v>385</v>
      </c>
      <c r="I62" s="34">
        <v>385</v>
      </c>
      <c r="J62" s="34">
        <f t="shared" si="2"/>
        <v>346.07958</v>
      </c>
    </row>
    <row r="63" spans="1:10" s="14" customFormat="1" ht="35.25" customHeight="1">
      <c r="A63" s="119"/>
      <c r="B63" s="120"/>
      <c r="C63" s="34">
        <v>344</v>
      </c>
      <c r="D63" s="34">
        <v>337</v>
      </c>
      <c r="E63" s="34">
        <v>326</v>
      </c>
      <c r="F63" s="34">
        <v>10</v>
      </c>
      <c r="G63" s="34">
        <v>400</v>
      </c>
      <c r="H63" s="34">
        <v>401</v>
      </c>
      <c r="I63" s="34">
        <v>401</v>
      </c>
      <c r="J63" s="34">
        <f t="shared" si="2"/>
        <v>209.40162199999997</v>
      </c>
    </row>
    <row r="64" spans="1:10" s="14" customFormat="1" ht="51">
      <c r="A64" s="49" t="s">
        <v>89</v>
      </c>
      <c r="B64" s="24" t="s">
        <v>90</v>
      </c>
      <c r="C64" s="34">
        <v>330</v>
      </c>
      <c r="D64" s="34">
        <v>315</v>
      </c>
      <c r="E64" s="34">
        <v>304</v>
      </c>
      <c r="F64" s="34">
        <v>12</v>
      </c>
      <c r="G64" s="34">
        <v>400</v>
      </c>
      <c r="H64" s="34">
        <v>400</v>
      </c>
      <c r="I64" s="34">
        <v>400</v>
      </c>
      <c r="J64" s="50">
        <f t="shared" si="2"/>
        <v>197.01239999999999</v>
      </c>
    </row>
    <row r="65" spans="1:10" s="14" customFormat="1" ht="51">
      <c r="A65" s="49" t="s">
        <v>91</v>
      </c>
      <c r="B65" s="24" t="s">
        <v>92</v>
      </c>
      <c r="C65" s="34">
        <v>120</v>
      </c>
      <c r="D65" s="34">
        <v>87</v>
      </c>
      <c r="E65" s="34">
        <v>90</v>
      </c>
      <c r="F65" s="34">
        <v>25</v>
      </c>
      <c r="G65" s="34">
        <v>388</v>
      </c>
      <c r="H65" s="34">
        <v>392</v>
      </c>
      <c r="I65" s="34">
        <v>391</v>
      </c>
      <c r="J65" s="50">
        <f t="shared" si="2"/>
        <v>60.167151</v>
      </c>
    </row>
    <row r="66" spans="1:14" s="14" customFormat="1" ht="51">
      <c r="A66" s="49" t="s">
        <v>93</v>
      </c>
      <c r="B66" s="24" t="s">
        <v>94</v>
      </c>
      <c r="C66" s="34">
        <v>250</v>
      </c>
      <c r="D66" s="34">
        <v>210</v>
      </c>
      <c r="E66" s="34">
        <v>230</v>
      </c>
      <c r="F66" s="34">
        <v>21</v>
      </c>
      <c r="G66" s="34">
        <v>419</v>
      </c>
      <c r="H66" s="34">
        <v>420</v>
      </c>
      <c r="I66" s="34">
        <v>421</v>
      </c>
      <c r="J66" s="50">
        <f t="shared" si="2"/>
        <v>150.4062</v>
      </c>
      <c r="N66" s="52"/>
    </row>
    <row r="67" spans="1:10" s="14" customFormat="1" ht="12.75" customHeight="1">
      <c r="A67" s="49" t="s">
        <v>95</v>
      </c>
      <c r="B67" s="121" t="s">
        <v>96</v>
      </c>
      <c r="C67" s="34">
        <v>130</v>
      </c>
      <c r="D67" s="34">
        <v>127</v>
      </c>
      <c r="E67" s="34">
        <v>113</v>
      </c>
      <c r="F67" s="34">
        <v>10</v>
      </c>
      <c r="G67" s="34">
        <v>392</v>
      </c>
      <c r="H67" s="34">
        <v>394</v>
      </c>
      <c r="I67" s="34">
        <v>394</v>
      </c>
      <c r="J67" s="34">
        <f t="shared" si="2"/>
        <v>75.53180000000002</v>
      </c>
    </row>
    <row r="68" spans="1:10" s="14" customFormat="1" ht="43.5" customHeight="1">
      <c r="A68" s="51" t="s">
        <v>97</v>
      </c>
      <c r="B68" s="121"/>
      <c r="C68" s="34">
        <v>154</v>
      </c>
      <c r="D68" s="34">
        <v>98</v>
      </c>
      <c r="E68" s="34">
        <v>70</v>
      </c>
      <c r="F68" s="34">
        <v>17</v>
      </c>
      <c r="G68" s="34">
        <v>391</v>
      </c>
      <c r="H68" s="34">
        <v>389</v>
      </c>
      <c r="I68" s="34">
        <v>389</v>
      </c>
      <c r="J68" s="34">
        <f t="shared" si="2"/>
        <v>65.120314</v>
      </c>
    </row>
    <row r="69" spans="1:10" s="14" customFormat="1" ht="51">
      <c r="A69" s="49" t="s">
        <v>98</v>
      </c>
      <c r="B69" s="32" t="s">
        <v>99</v>
      </c>
      <c r="C69" s="34">
        <v>1</v>
      </c>
      <c r="D69" s="34">
        <v>1</v>
      </c>
      <c r="E69" s="34">
        <v>1</v>
      </c>
      <c r="F69" s="34">
        <v>0</v>
      </c>
      <c r="G69" s="34">
        <v>6000</v>
      </c>
      <c r="H69" s="34">
        <v>6000</v>
      </c>
      <c r="I69" s="34">
        <v>6000</v>
      </c>
      <c r="J69" s="50">
        <f t="shared" si="2"/>
        <v>9.342</v>
      </c>
    </row>
    <row r="70" spans="1:10" s="14" customFormat="1" ht="63.75">
      <c r="A70" s="31" t="s">
        <v>100</v>
      </c>
      <c r="B70" s="24" t="s">
        <v>101</v>
      </c>
      <c r="C70" s="34">
        <v>66</v>
      </c>
      <c r="D70" s="34">
        <v>58</v>
      </c>
      <c r="E70" s="34">
        <v>60</v>
      </c>
      <c r="F70" s="34">
        <v>5</v>
      </c>
      <c r="G70" s="34">
        <v>400</v>
      </c>
      <c r="H70" s="34">
        <v>400</v>
      </c>
      <c r="I70" s="34">
        <v>400</v>
      </c>
      <c r="J70" s="50">
        <f t="shared" si="2"/>
        <v>38.1984</v>
      </c>
    </row>
    <row r="71" spans="1:10" s="14" customFormat="1" ht="38.25">
      <c r="A71" s="49" t="s">
        <v>102</v>
      </c>
      <c r="B71" s="32" t="s">
        <v>103</v>
      </c>
      <c r="C71" s="34">
        <v>47</v>
      </c>
      <c r="D71" s="34">
        <v>32</v>
      </c>
      <c r="E71" s="34">
        <v>35</v>
      </c>
      <c r="F71" s="34">
        <v>7</v>
      </c>
      <c r="G71" s="34">
        <v>435</v>
      </c>
      <c r="H71" s="34">
        <v>432</v>
      </c>
      <c r="I71" s="34">
        <v>433</v>
      </c>
      <c r="J71" s="50">
        <f t="shared" si="2"/>
        <v>25.6386</v>
      </c>
    </row>
    <row r="72" spans="1:10" s="14" customFormat="1" ht="51">
      <c r="A72" s="49" t="s">
        <v>104</v>
      </c>
      <c r="B72" s="24" t="s">
        <v>105</v>
      </c>
      <c r="C72" s="34">
        <v>104</v>
      </c>
      <c r="D72" s="34">
        <v>107</v>
      </c>
      <c r="E72" s="34">
        <v>104</v>
      </c>
      <c r="F72" s="34">
        <v>4</v>
      </c>
      <c r="G72" s="34">
        <v>400</v>
      </c>
      <c r="H72" s="34">
        <v>400</v>
      </c>
      <c r="I72" s="34">
        <v>400</v>
      </c>
      <c r="J72" s="34">
        <f t="shared" si="2"/>
        <v>65.394</v>
      </c>
    </row>
    <row r="73" spans="1:10" s="14" customFormat="1" ht="63.75">
      <c r="A73" s="49" t="s">
        <v>106</v>
      </c>
      <c r="B73" s="47" t="s">
        <v>107</v>
      </c>
      <c r="C73" s="34">
        <v>280</v>
      </c>
      <c r="D73" s="34">
        <v>274</v>
      </c>
      <c r="E73" s="34">
        <v>270</v>
      </c>
      <c r="F73" s="34">
        <v>0</v>
      </c>
      <c r="G73" s="34">
        <v>390</v>
      </c>
      <c r="H73" s="34">
        <v>390</v>
      </c>
      <c r="I73" s="34">
        <v>390</v>
      </c>
      <c r="J73" s="34">
        <f t="shared" si="2"/>
        <v>166.78584</v>
      </c>
    </row>
    <row r="74" spans="1:10" s="14" customFormat="1" ht="51">
      <c r="A74" s="49" t="s">
        <v>108</v>
      </c>
      <c r="B74" s="47" t="s">
        <v>109</v>
      </c>
      <c r="C74" s="34">
        <v>244</v>
      </c>
      <c r="D74" s="34">
        <v>240</v>
      </c>
      <c r="E74" s="34">
        <v>250</v>
      </c>
      <c r="F74" s="34">
        <v>2</v>
      </c>
      <c r="G74" s="34">
        <v>390</v>
      </c>
      <c r="H74" s="34">
        <v>390</v>
      </c>
      <c r="I74" s="34">
        <v>390</v>
      </c>
      <c r="J74" s="34">
        <f t="shared" si="2"/>
        <v>148.56893999999997</v>
      </c>
    </row>
    <row r="75" spans="1:10" s="14" customFormat="1" ht="51">
      <c r="A75" s="49" t="s">
        <v>110</v>
      </c>
      <c r="B75" s="47" t="s">
        <v>111</v>
      </c>
      <c r="C75" s="34">
        <v>17</v>
      </c>
      <c r="D75" s="34">
        <v>21</v>
      </c>
      <c r="E75" s="34">
        <v>15</v>
      </c>
      <c r="F75" s="34">
        <v>1</v>
      </c>
      <c r="G75" s="34">
        <v>385</v>
      </c>
      <c r="H75" s="34">
        <v>386</v>
      </c>
      <c r="I75" s="34">
        <v>385</v>
      </c>
      <c r="J75" s="34">
        <f t="shared" si="2"/>
        <v>10.599364</v>
      </c>
    </row>
    <row r="76" spans="1:10" s="14" customFormat="1" ht="76.5">
      <c r="A76" s="49" t="s">
        <v>112</v>
      </c>
      <c r="B76" s="47" t="s">
        <v>113</v>
      </c>
      <c r="C76" s="34">
        <v>210</v>
      </c>
      <c r="D76" s="34">
        <v>208</v>
      </c>
      <c r="E76" s="34">
        <v>215</v>
      </c>
      <c r="F76" s="34">
        <v>12</v>
      </c>
      <c r="G76" s="34">
        <v>390</v>
      </c>
      <c r="H76" s="34">
        <v>390</v>
      </c>
      <c r="I76" s="34">
        <v>390</v>
      </c>
      <c r="J76" s="34">
        <f t="shared" si="2"/>
        <v>128.12553</v>
      </c>
    </row>
    <row r="77" spans="1:10" s="14" customFormat="1" ht="76.5">
      <c r="A77" s="49" t="s">
        <v>114</v>
      </c>
      <c r="B77" s="47" t="s">
        <v>115</v>
      </c>
      <c r="C77" s="34">
        <v>267</v>
      </c>
      <c r="D77" s="34">
        <v>250</v>
      </c>
      <c r="E77" s="34">
        <v>256</v>
      </c>
      <c r="F77" s="34">
        <v>8</v>
      </c>
      <c r="G77" s="34">
        <v>390</v>
      </c>
      <c r="H77" s="34">
        <v>390</v>
      </c>
      <c r="I77" s="34">
        <v>390</v>
      </c>
      <c r="J77" s="34">
        <f t="shared" si="2"/>
        <v>156.46293</v>
      </c>
    </row>
    <row r="78" spans="1:10" s="14" customFormat="1" ht="53.25" customHeight="1">
      <c r="A78" s="49" t="s">
        <v>116</v>
      </c>
      <c r="B78" s="47" t="s">
        <v>117</v>
      </c>
      <c r="C78" s="34">
        <v>195</v>
      </c>
      <c r="D78" s="34">
        <v>174</v>
      </c>
      <c r="E78" s="34">
        <v>157</v>
      </c>
      <c r="F78" s="34">
        <v>24</v>
      </c>
      <c r="G78" s="34">
        <v>402</v>
      </c>
      <c r="H78" s="34">
        <v>399</v>
      </c>
      <c r="I78" s="34">
        <v>403</v>
      </c>
      <c r="J78" s="34">
        <f t="shared" si="2"/>
        <v>109.56159200000002</v>
      </c>
    </row>
    <row r="79" spans="1:10" s="14" customFormat="1" ht="76.5">
      <c r="A79" s="49" t="s">
        <v>118</v>
      </c>
      <c r="B79" s="47" t="s">
        <v>119</v>
      </c>
      <c r="C79" s="34">
        <v>64</v>
      </c>
      <c r="D79" s="34">
        <v>85</v>
      </c>
      <c r="E79" s="34">
        <v>110</v>
      </c>
      <c r="F79" s="34">
        <v>22</v>
      </c>
      <c r="G79" s="34">
        <v>390</v>
      </c>
      <c r="H79" s="34">
        <v>390</v>
      </c>
      <c r="I79" s="34">
        <v>390</v>
      </c>
      <c r="J79" s="34">
        <f t="shared" si="2"/>
        <v>52.42419</v>
      </c>
    </row>
    <row r="80" spans="1:10" s="14" customFormat="1" ht="63.75">
      <c r="A80" s="49" t="s">
        <v>120</v>
      </c>
      <c r="B80" s="47" t="s">
        <v>121</v>
      </c>
      <c r="C80" s="34">
        <v>440</v>
      </c>
      <c r="D80" s="34">
        <v>435</v>
      </c>
      <c r="E80" s="34">
        <v>400</v>
      </c>
      <c r="F80" s="34">
        <v>5</v>
      </c>
      <c r="G80" s="34">
        <v>390</v>
      </c>
      <c r="H80" s="34">
        <v>390</v>
      </c>
      <c r="I80" s="34">
        <v>390</v>
      </c>
      <c r="J80" s="34">
        <f t="shared" si="2"/>
        <v>258.0727499999999</v>
      </c>
    </row>
    <row r="81" spans="1:10" s="14" customFormat="1" ht="76.5">
      <c r="A81" s="49" t="s">
        <v>122</v>
      </c>
      <c r="B81" s="47" t="s">
        <v>123</v>
      </c>
      <c r="C81" s="34">
        <v>130</v>
      </c>
      <c r="D81" s="34">
        <v>127</v>
      </c>
      <c r="E81" s="34">
        <v>120</v>
      </c>
      <c r="F81" s="34">
        <v>3</v>
      </c>
      <c r="G81" s="34">
        <v>400</v>
      </c>
      <c r="H81" s="34">
        <v>398</v>
      </c>
      <c r="I81" s="34">
        <v>400</v>
      </c>
      <c r="J81" s="34">
        <f t="shared" si="2"/>
        <v>78.134758</v>
      </c>
    </row>
    <row r="82" spans="1:10" ht="51">
      <c r="A82" s="53" t="s">
        <v>124</v>
      </c>
      <c r="B82" s="54" t="s">
        <v>125</v>
      </c>
      <c r="C82" s="55">
        <v>410</v>
      </c>
      <c r="D82" s="55">
        <v>398</v>
      </c>
      <c r="E82" s="55">
        <v>420</v>
      </c>
      <c r="F82" s="55">
        <v>19</v>
      </c>
      <c r="G82" s="55">
        <v>38</v>
      </c>
      <c r="H82" s="55">
        <v>382</v>
      </c>
      <c r="I82" s="55">
        <v>380</v>
      </c>
      <c r="J82" s="34">
        <f t="shared" si="2"/>
        <v>169.9552</v>
      </c>
    </row>
    <row r="83" spans="1:10" ht="76.5" customHeight="1">
      <c r="A83" s="53" t="s">
        <v>126</v>
      </c>
      <c r="B83" s="56" t="s">
        <v>127</v>
      </c>
      <c r="C83" s="55">
        <v>130</v>
      </c>
      <c r="D83" s="55">
        <v>110</v>
      </c>
      <c r="E83" s="55">
        <v>124</v>
      </c>
      <c r="F83" s="55">
        <v>18</v>
      </c>
      <c r="G83" s="55">
        <v>395</v>
      </c>
      <c r="H83" s="55">
        <v>396</v>
      </c>
      <c r="I83" s="55">
        <v>396</v>
      </c>
      <c r="J83" s="34">
        <f t="shared" si="2"/>
        <v>74.74776399999999</v>
      </c>
    </row>
    <row r="84" spans="1:10" ht="89.25">
      <c r="A84" s="53" t="s">
        <v>128</v>
      </c>
      <c r="B84" s="56" t="s">
        <v>129</v>
      </c>
      <c r="C84" s="55">
        <v>75</v>
      </c>
      <c r="D84" s="55">
        <v>70</v>
      </c>
      <c r="E84" s="55">
        <v>60</v>
      </c>
      <c r="F84" s="55">
        <v>9</v>
      </c>
      <c r="G84" s="55">
        <v>400</v>
      </c>
      <c r="H84" s="55">
        <v>400</v>
      </c>
      <c r="I84" s="55">
        <v>400</v>
      </c>
      <c r="J84" s="34">
        <f t="shared" si="2"/>
        <v>42.558</v>
      </c>
    </row>
    <row r="85" spans="1:10" ht="63.75">
      <c r="A85" s="53" t="s">
        <v>130</v>
      </c>
      <c r="B85" s="54" t="s">
        <v>131</v>
      </c>
      <c r="C85" s="55">
        <v>13</v>
      </c>
      <c r="D85" s="55">
        <v>10</v>
      </c>
      <c r="E85" s="55">
        <v>17</v>
      </c>
      <c r="F85" s="55">
        <v>2</v>
      </c>
      <c r="G85" s="55">
        <v>410</v>
      </c>
      <c r="H85" s="55">
        <v>410</v>
      </c>
      <c r="I85" s="55">
        <v>410</v>
      </c>
      <c r="J85" s="34">
        <f t="shared" si="2"/>
        <v>8.5116</v>
      </c>
    </row>
    <row r="86" spans="1:10" ht="89.25">
      <c r="A86" s="53" t="s">
        <v>132</v>
      </c>
      <c r="B86" s="54" t="s">
        <v>133</v>
      </c>
      <c r="C86" s="55">
        <v>170</v>
      </c>
      <c r="D86" s="55">
        <v>163</v>
      </c>
      <c r="E86" s="55">
        <v>160</v>
      </c>
      <c r="F86" s="55">
        <v>15</v>
      </c>
      <c r="G86" s="55">
        <v>401</v>
      </c>
      <c r="H86" s="55">
        <v>401</v>
      </c>
      <c r="I86" s="55">
        <v>402</v>
      </c>
      <c r="J86" s="34">
        <f t="shared" si="2"/>
        <v>102.68795600000001</v>
      </c>
    </row>
    <row r="87" spans="1:10" ht="89.25">
      <c r="A87" s="53" t="s">
        <v>134</v>
      </c>
      <c r="B87" s="56" t="s">
        <v>135</v>
      </c>
      <c r="C87" s="55">
        <v>200</v>
      </c>
      <c r="D87" s="55">
        <v>183</v>
      </c>
      <c r="E87" s="55">
        <v>230</v>
      </c>
      <c r="F87" s="55">
        <v>22</v>
      </c>
      <c r="G87" s="55">
        <v>400</v>
      </c>
      <c r="H87" s="55">
        <v>400</v>
      </c>
      <c r="I87" s="55">
        <v>400</v>
      </c>
      <c r="J87" s="34">
        <f t="shared" si="2"/>
        <v>127.2588</v>
      </c>
    </row>
    <row r="88" spans="1:10" ht="63.75">
      <c r="A88" s="53" t="s">
        <v>136</v>
      </c>
      <c r="B88" s="56" t="s">
        <v>137</v>
      </c>
      <c r="C88" s="55">
        <v>54</v>
      </c>
      <c r="D88" s="55">
        <v>59</v>
      </c>
      <c r="E88" s="55">
        <v>55</v>
      </c>
      <c r="F88" s="55">
        <v>1</v>
      </c>
      <c r="G88" s="55">
        <v>400</v>
      </c>
      <c r="H88" s="55">
        <v>400</v>
      </c>
      <c r="I88" s="55">
        <v>400</v>
      </c>
      <c r="J88" s="34">
        <f t="shared" si="2"/>
        <v>34.8768</v>
      </c>
    </row>
    <row r="89" spans="1:10" ht="63.75">
      <c r="A89" s="53" t="s">
        <v>138</v>
      </c>
      <c r="B89" s="56" t="s">
        <v>139</v>
      </c>
      <c r="C89" s="55">
        <v>32</v>
      </c>
      <c r="D89" s="55">
        <v>20</v>
      </c>
      <c r="E89" s="55">
        <v>42</v>
      </c>
      <c r="F89" s="55">
        <v>6</v>
      </c>
      <c r="G89" s="55">
        <v>390</v>
      </c>
      <c r="H89" s="55">
        <v>390</v>
      </c>
      <c r="I89" s="55">
        <v>390</v>
      </c>
      <c r="J89" s="34">
        <f t="shared" si="2"/>
        <v>19.02654</v>
      </c>
    </row>
    <row r="90" spans="1:10" ht="63.75">
      <c r="A90" s="53" t="s">
        <v>140</v>
      </c>
      <c r="B90" s="56" t="s">
        <v>141</v>
      </c>
      <c r="C90" s="55">
        <v>50</v>
      </c>
      <c r="D90" s="55">
        <v>42</v>
      </c>
      <c r="E90" s="55">
        <v>34</v>
      </c>
      <c r="F90" s="55">
        <v>15</v>
      </c>
      <c r="G90" s="55">
        <v>380</v>
      </c>
      <c r="H90" s="55">
        <v>380</v>
      </c>
      <c r="I90" s="55">
        <v>380</v>
      </c>
      <c r="J90" s="34">
        <f t="shared" si="2"/>
        <v>24.84972</v>
      </c>
    </row>
    <row r="91" spans="1:10" ht="25.5">
      <c r="A91" s="53" t="s">
        <v>142</v>
      </c>
      <c r="B91" s="118" t="s">
        <v>143</v>
      </c>
      <c r="C91" s="55">
        <v>344</v>
      </c>
      <c r="D91" s="55">
        <v>315</v>
      </c>
      <c r="E91" s="55">
        <v>370</v>
      </c>
      <c r="F91" s="55">
        <v>29</v>
      </c>
      <c r="G91" s="55">
        <v>385</v>
      </c>
      <c r="H91" s="55">
        <v>387</v>
      </c>
      <c r="I91" s="55">
        <v>385</v>
      </c>
      <c r="J91" s="34">
        <f t="shared" si="2"/>
        <v>205.965669</v>
      </c>
    </row>
    <row r="92" spans="1:10" ht="25.5">
      <c r="A92" s="53" t="s">
        <v>144</v>
      </c>
      <c r="B92" s="118"/>
      <c r="C92" s="55">
        <v>120</v>
      </c>
      <c r="D92" s="55">
        <v>150</v>
      </c>
      <c r="E92" s="55">
        <v>140</v>
      </c>
      <c r="F92" s="55">
        <v>12</v>
      </c>
      <c r="G92" s="55">
        <v>400</v>
      </c>
      <c r="H92" s="55">
        <v>400</v>
      </c>
      <c r="I92" s="55">
        <v>400</v>
      </c>
      <c r="J92" s="34">
        <f t="shared" si="2"/>
        <v>85.116</v>
      </c>
    </row>
    <row r="93" spans="1:10" ht="63.75" customHeight="1">
      <c r="A93" s="116" t="s">
        <v>145</v>
      </c>
      <c r="B93" s="118"/>
      <c r="C93" s="55">
        <v>110</v>
      </c>
      <c r="D93" s="55">
        <v>70</v>
      </c>
      <c r="E93" s="55">
        <v>85</v>
      </c>
      <c r="F93" s="55">
        <v>17</v>
      </c>
      <c r="G93" s="55">
        <v>400</v>
      </c>
      <c r="H93" s="55">
        <v>400</v>
      </c>
      <c r="I93" s="55">
        <v>400</v>
      </c>
      <c r="J93" s="34">
        <f t="shared" si="2"/>
        <v>55.014</v>
      </c>
    </row>
    <row r="94" spans="1:10" ht="12.75">
      <c r="A94" s="116"/>
      <c r="B94" s="118"/>
      <c r="C94" s="57">
        <f>SUM(C91:C93)</f>
        <v>574</v>
      </c>
      <c r="D94" s="57">
        <f>D91+D92+D93</f>
        <v>535</v>
      </c>
      <c r="E94" s="57">
        <f>E91+E92+E93</f>
        <v>595</v>
      </c>
      <c r="F94" s="57">
        <f>F91+F92+F93</f>
        <v>58</v>
      </c>
      <c r="G94" s="57">
        <v>400</v>
      </c>
      <c r="H94" s="57">
        <v>400</v>
      </c>
      <c r="I94" s="57">
        <v>400</v>
      </c>
      <c r="J94" s="50">
        <f>SUM(J91:J93)</f>
        <v>346.095669</v>
      </c>
    </row>
    <row r="95" spans="1:10" ht="83.25" customHeight="1">
      <c r="A95" s="4" t="s">
        <v>146</v>
      </c>
      <c r="B95" s="56" t="s">
        <v>147</v>
      </c>
      <c r="C95" s="55">
        <v>485</v>
      </c>
      <c r="D95" s="55">
        <v>473</v>
      </c>
      <c r="E95" s="55">
        <v>490</v>
      </c>
      <c r="F95" s="55">
        <v>9</v>
      </c>
      <c r="G95" s="55">
        <v>405</v>
      </c>
      <c r="H95" s="55">
        <v>405</v>
      </c>
      <c r="I95" s="55">
        <v>405</v>
      </c>
      <c r="J95" s="34">
        <f t="shared" si="2"/>
        <v>304.36235999999997</v>
      </c>
    </row>
    <row r="96" spans="1:10" ht="76.5">
      <c r="A96" s="53" t="s">
        <v>148</v>
      </c>
      <c r="B96" s="118" t="s">
        <v>149</v>
      </c>
      <c r="C96" s="55">
        <v>35</v>
      </c>
      <c r="D96" s="55">
        <v>4047</v>
      </c>
      <c r="E96" s="55">
        <v>50</v>
      </c>
      <c r="F96" s="55">
        <v>5</v>
      </c>
      <c r="G96" s="55">
        <v>400</v>
      </c>
      <c r="H96" s="55">
        <v>400</v>
      </c>
      <c r="I96" s="55">
        <v>400</v>
      </c>
      <c r="J96" s="34">
        <f aca="true" t="shared" si="3" ref="J96:J129">(1.73*(G96+H96+I96)/3*(C96+D96+E96)/3*0.9)/1000</f>
        <v>857.8032</v>
      </c>
    </row>
    <row r="97" spans="1:10" ht="63.75">
      <c r="A97" s="53" t="s">
        <v>150</v>
      </c>
      <c r="B97" s="118"/>
      <c r="C97" s="55">
        <v>100</v>
      </c>
      <c r="D97" s="55">
        <v>108</v>
      </c>
      <c r="E97" s="55">
        <v>95</v>
      </c>
      <c r="F97" s="55">
        <v>12</v>
      </c>
      <c r="G97" s="55">
        <v>397</v>
      </c>
      <c r="H97" s="55">
        <v>397</v>
      </c>
      <c r="I97" s="55">
        <v>397</v>
      </c>
      <c r="J97" s="34">
        <f t="shared" si="3"/>
        <v>62.431029</v>
      </c>
    </row>
    <row r="98" spans="1:10" ht="63.75" customHeight="1">
      <c r="A98" s="117" t="s">
        <v>151</v>
      </c>
      <c r="B98" s="118" t="s">
        <v>152</v>
      </c>
      <c r="C98" s="55">
        <v>240</v>
      </c>
      <c r="D98" s="55">
        <v>221</v>
      </c>
      <c r="E98" s="55">
        <v>254</v>
      </c>
      <c r="F98" s="55">
        <v>15</v>
      </c>
      <c r="G98" s="55">
        <v>400</v>
      </c>
      <c r="H98" s="55">
        <v>400</v>
      </c>
      <c r="I98" s="55">
        <v>400</v>
      </c>
      <c r="J98" s="55">
        <f t="shared" si="3"/>
        <v>148.434</v>
      </c>
    </row>
    <row r="99" spans="1:10" ht="12.75">
      <c r="A99" s="117"/>
      <c r="B99" s="118"/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I99" s="55">
        <v>0</v>
      </c>
      <c r="J99" s="55">
        <f t="shared" si="3"/>
        <v>0</v>
      </c>
    </row>
    <row r="100" spans="1:10" ht="37.5" customHeight="1">
      <c r="A100" s="53" t="s">
        <v>153</v>
      </c>
      <c r="B100" s="54" t="s">
        <v>154</v>
      </c>
      <c r="C100" s="55">
        <v>25</v>
      </c>
      <c r="D100" s="55">
        <v>27</v>
      </c>
      <c r="E100" s="55">
        <v>30</v>
      </c>
      <c r="F100" s="55">
        <v>4</v>
      </c>
      <c r="G100" s="55">
        <v>400</v>
      </c>
      <c r="H100" s="55">
        <v>390</v>
      </c>
      <c r="I100" s="55">
        <v>400</v>
      </c>
      <c r="J100" s="55">
        <f t="shared" si="3"/>
        <v>16.881339999999998</v>
      </c>
    </row>
    <row r="101" spans="1:10" ht="38.25">
      <c r="A101" s="53" t="s">
        <v>155</v>
      </c>
      <c r="B101" s="54" t="s">
        <v>156</v>
      </c>
      <c r="C101" s="55">
        <v>38</v>
      </c>
      <c r="D101" s="55">
        <v>40</v>
      </c>
      <c r="E101" s="55">
        <v>39</v>
      </c>
      <c r="F101" s="55">
        <v>5</v>
      </c>
      <c r="G101" s="55">
        <v>410</v>
      </c>
      <c r="H101" s="55">
        <v>400</v>
      </c>
      <c r="I101" s="55">
        <v>415</v>
      </c>
      <c r="J101" s="55">
        <f t="shared" si="3"/>
        <v>24.795225000000002</v>
      </c>
    </row>
    <row r="102" spans="1:10" ht="38.25" customHeight="1">
      <c r="A102" s="116" t="s">
        <v>157</v>
      </c>
      <c r="B102" s="115" t="s">
        <v>158</v>
      </c>
      <c r="C102" s="55">
        <v>370</v>
      </c>
      <c r="D102" s="55">
        <v>390</v>
      </c>
      <c r="E102" s="55">
        <v>415</v>
      </c>
      <c r="F102" s="55">
        <v>20</v>
      </c>
      <c r="G102" s="55">
        <v>390</v>
      </c>
      <c r="H102" s="55">
        <v>400</v>
      </c>
      <c r="I102" s="55">
        <v>400</v>
      </c>
      <c r="J102" s="55">
        <f t="shared" si="3"/>
        <v>241.89724999999996</v>
      </c>
    </row>
    <row r="103" spans="1:10" ht="12.75">
      <c r="A103" s="116"/>
      <c r="B103" s="115"/>
      <c r="C103" s="55">
        <v>350</v>
      </c>
      <c r="D103" s="55">
        <v>340</v>
      </c>
      <c r="E103" s="55">
        <v>405</v>
      </c>
      <c r="F103" s="55"/>
      <c r="G103" s="55">
        <v>390</v>
      </c>
      <c r="H103" s="55">
        <v>400</v>
      </c>
      <c r="I103" s="55">
        <v>400</v>
      </c>
      <c r="J103" s="55">
        <f t="shared" si="3"/>
        <v>225.42764999999997</v>
      </c>
    </row>
    <row r="104" spans="1:10" ht="25.5" customHeight="1">
      <c r="A104" s="117" t="s">
        <v>159</v>
      </c>
      <c r="B104" s="115" t="s">
        <v>160</v>
      </c>
      <c r="C104" s="55">
        <v>350</v>
      </c>
      <c r="D104" s="55">
        <v>366</v>
      </c>
      <c r="E104" s="55">
        <v>334</v>
      </c>
      <c r="F104" s="55">
        <v>30</v>
      </c>
      <c r="G104" s="55">
        <v>400</v>
      </c>
      <c r="H104" s="55">
        <v>400</v>
      </c>
      <c r="I104" s="55">
        <v>400</v>
      </c>
      <c r="J104" s="55">
        <f t="shared" si="3"/>
        <v>217.98</v>
      </c>
    </row>
    <row r="105" spans="1:10" ht="12.75">
      <c r="A105" s="117"/>
      <c r="B105" s="115"/>
      <c r="C105" s="55">
        <v>340</v>
      </c>
      <c r="D105" s="55">
        <v>350</v>
      </c>
      <c r="E105" s="55">
        <v>320</v>
      </c>
      <c r="F105" s="55">
        <v>25</v>
      </c>
      <c r="G105" s="55">
        <v>400</v>
      </c>
      <c r="H105" s="55">
        <v>400</v>
      </c>
      <c r="I105" s="55">
        <v>400</v>
      </c>
      <c r="J105" s="55">
        <f t="shared" si="3"/>
        <v>209.676</v>
      </c>
    </row>
    <row r="106" spans="1:10" ht="12.75">
      <c r="A106" s="117"/>
      <c r="B106" s="115"/>
      <c r="C106" s="55">
        <v>355</v>
      </c>
      <c r="D106" s="55">
        <v>360</v>
      </c>
      <c r="E106" s="55">
        <v>330</v>
      </c>
      <c r="F106" s="55">
        <v>27</v>
      </c>
      <c r="G106" s="55">
        <v>400</v>
      </c>
      <c r="H106" s="55">
        <v>400</v>
      </c>
      <c r="I106" s="55">
        <v>400</v>
      </c>
      <c r="J106" s="55">
        <f t="shared" si="3"/>
        <v>216.942</v>
      </c>
    </row>
    <row r="107" spans="1:10" ht="38.25" customHeight="1">
      <c r="A107" s="116" t="s">
        <v>161</v>
      </c>
      <c r="B107" s="115" t="s">
        <v>162</v>
      </c>
      <c r="C107" s="56">
        <v>270</v>
      </c>
      <c r="D107" s="56">
        <v>254</v>
      </c>
      <c r="E107" s="56">
        <v>265</v>
      </c>
      <c r="F107" s="56">
        <v>17</v>
      </c>
      <c r="G107" s="56">
        <v>400</v>
      </c>
      <c r="H107" s="56">
        <v>400</v>
      </c>
      <c r="I107" s="56">
        <v>400</v>
      </c>
      <c r="J107" s="56">
        <f t="shared" si="3"/>
        <v>163.7964</v>
      </c>
    </row>
    <row r="108" spans="1:10" ht="12.75">
      <c r="A108" s="116"/>
      <c r="B108" s="115"/>
      <c r="C108" s="56">
        <v>250</v>
      </c>
      <c r="D108" s="56">
        <v>230</v>
      </c>
      <c r="E108" s="56">
        <v>250</v>
      </c>
      <c r="F108" s="56">
        <v>15</v>
      </c>
      <c r="G108" s="56">
        <v>400</v>
      </c>
      <c r="H108" s="56">
        <v>400</v>
      </c>
      <c r="I108" s="56">
        <v>400</v>
      </c>
      <c r="J108" s="56">
        <f t="shared" si="3"/>
        <v>151.548</v>
      </c>
    </row>
    <row r="109" spans="1:10" ht="51">
      <c r="A109" s="4" t="s">
        <v>163</v>
      </c>
      <c r="B109" s="54" t="s">
        <v>164</v>
      </c>
      <c r="C109" s="56">
        <v>307</v>
      </c>
      <c r="D109" s="56">
        <v>200</v>
      </c>
      <c r="E109" s="56">
        <v>275</v>
      </c>
      <c r="F109" s="56">
        <v>28</v>
      </c>
      <c r="G109" s="56">
        <v>395</v>
      </c>
      <c r="H109" s="56">
        <v>400</v>
      </c>
      <c r="I109" s="56">
        <v>390</v>
      </c>
      <c r="J109" s="56">
        <f t="shared" si="3"/>
        <v>160.31391</v>
      </c>
    </row>
    <row r="110" spans="1:10" ht="12.75" customHeight="1">
      <c r="A110" s="53" t="s">
        <v>165</v>
      </c>
      <c r="B110" s="115" t="s">
        <v>166</v>
      </c>
      <c r="C110" s="58">
        <v>45</v>
      </c>
      <c r="D110" s="58">
        <v>45</v>
      </c>
      <c r="E110" s="58">
        <v>45</v>
      </c>
      <c r="F110" s="57"/>
      <c r="G110" s="58">
        <v>6300</v>
      </c>
      <c r="H110" s="58">
        <v>6300</v>
      </c>
      <c r="I110" s="58">
        <v>6300</v>
      </c>
      <c r="J110" s="58">
        <f t="shared" si="3"/>
        <v>441.4095</v>
      </c>
    </row>
    <row r="111" spans="1:10" ht="12.75">
      <c r="A111" s="53" t="s">
        <v>167</v>
      </c>
      <c r="B111" s="115"/>
      <c r="C111" s="55">
        <v>10</v>
      </c>
      <c r="D111" s="55">
        <v>10</v>
      </c>
      <c r="E111" s="55">
        <v>10</v>
      </c>
      <c r="F111" s="55"/>
      <c r="G111" s="55">
        <v>6300</v>
      </c>
      <c r="H111" s="55">
        <v>6300</v>
      </c>
      <c r="I111" s="55">
        <v>6300</v>
      </c>
      <c r="J111" s="55">
        <f t="shared" si="3"/>
        <v>98.091</v>
      </c>
    </row>
    <row r="112" spans="1:10" ht="12.75">
      <c r="A112" s="53" t="s">
        <v>168</v>
      </c>
      <c r="B112" s="115"/>
      <c r="C112" s="55">
        <v>6</v>
      </c>
      <c r="D112" s="55">
        <v>6</v>
      </c>
      <c r="E112" s="55">
        <v>6</v>
      </c>
      <c r="F112" s="55"/>
      <c r="G112" s="55">
        <v>6300</v>
      </c>
      <c r="H112" s="55">
        <v>6300</v>
      </c>
      <c r="I112" s="55">
        <v>6300</v>
      </c>
      <c r="J112" s="55">
        <f t="shared" si="3"/>
        <v>58.8546</v>
      </c>
    </row>
    <row r="113" spans="1:10" ht="12.75">
      <c r="A113" s="53" t="s">
        <v>169</v>
      </c>
      <c r="B113" s="115"/>
      <c r="C113" s="55">
        <v>40</v>
      </c>
      <c r="D113" s="55">
        <v>40</v>
      </c>
      <c r="E113" s="55">
        <v>40</v>
      </c>
      <c r="F113" s="55"/>
      <c r="G113" s="55">
        <v>6300</v>
      </c>
      <c r="H113" s="55">
        <v>6300</v>
      </c>
      <c r="I113" s="55">
        <v>6300</v>
      </c>
      <c r="J113" s="55">
        <f t="shared" si="3"/>
        <v>392.364</v>
      </c>
    </row>
    <row r="114" spans="1:10" ht="12.75">
      <c r="A114" s="53" t="s">
        <v>170</v>
      </c>
      <c r="B114" s="115"/>
      <c r="C114" s="55">
        <v>40</v>
      </c>
      <c r="D114" s="55">
        <v>40</v>
      </c>
      <c r="E114" s="55">
        <v>40</v>
      </c>
      <c r="F114" s="55"/>
      <c r="G114" s="55">
        <v>6300</v>
      </c>
      <c r="H114" s="55">
        <v>6300</v>
      </c>
      <c r="I114" s="55">
        <v>6300</v>
      </c>
      <c r="J114" s="55">
        <f t="shared" si="3"/>
        <v>392.364</v>
      </c>
    </row>
    <row r="115" spans="1:10" ht="12.75">
      <c r="A115" s="53"/>
      <c r="B115" s="115"/>
      <c r="C115" s="57">
        <f>SUM(C110:C114)</f>
        <v>141</v>
      </c>
      <c r="D115" s="57">
        <f>SUM(D110:D114)</f>
        <v>141</v>
      </c>
      <c r="E115" s="57">
        <f>SUM(E110:E114)</f>
        <v>141</v>
      </c>
      <c r="F115" s="57"/>
      <c r="G115" s="57">
        <v>6300</v>
      </c>
      <c r="H115" s="57">
        <v>6300</v>
      </c>
      <c r="I115" s="57">
        <v>6300</v>
      </c>
      <c r="J115" s="57">
        <f>SUM(J110:J114)</f>
        <v>1383.0831</v>
      </c>
    </row>
    <row r="116" spans="1:10" ht="38.25" customHeight="1">
      <c r="A116" s="116" t="s">
        <v>171</v>
      </c>
      <c r="B116" s="115" t="s">
        <v>172</v>
      </c>
      <c r="C116" s="55">
        <v>280</v>
      </c>
      <c r="D116" s="55">
        <v>274</v>
      </c>
      <c r="E116" s="55">
        <v>297</v>
      </c>
      <c r="F116" s="55">
        <v>15</v>
      </c>
      <c r="G116" s="55">
        <v>400</v>
      </c>
      <c r="H116" s="55">
        <v>400</v>
      </c>
      <c r="I116" s="55">
        <v>400</v>
      </c>
      <c r="J116" s="55">
        <f t="shared" si="3"/>
        <v>176.6676</v>
      </c>
    </row>
    <row r="117" spans="1:10" ht="12.75">
      <c r="A117" s="116"/>
      <c r="B117" s="115"/>
      <c r="C117" s="55">
        <v>250</v>
      </c>
      <c r="D117" s="55">
        <v>270</v>
      </c>
      <c r="E117" s="55">
        <v>280</v>
      </c>
      <c r="F117" s="55">
        <v>12</v>
      </c>
      <c r="G117" s="55">
        <v>400</v>
      </c>
      <c r="H117" s="55">
        <v>400</v>
      </c>
      <c r="I117" s="55">
        <v>400</v>
      </c>
      <c r="J117" s="55">
        <f t="shared" si="3"/>
        <v>166.08</v>
      </c>
    </row>
    <row r="118" spans="1:10" ht="12.75" customHeight="1">
      <c r="A118" s="116" t="s">
        <v>173</v>
      </c>
      <c r="B118" s="115" t="s">
        <v>174</v>
      </c>
      <c r="C118" s="55">
        <v>100</v>
      </c>
      <c r="D118" s="55">
        <v>105</v>
      </c>
      <c r="E118" s="55">
        <v>109</v>
      </c>
      <c r="F118" s="55">
        <v>9</v>
      </c>
      <c r="G118" s="55">
        <v>400</v>
      </c>
      <c r="H118" s="55">
        <v>400</v>
      </c>
      <c r="I118" s="55">
        <v>400</v>
      </c>
      <c r="J118" s="55">
        <f t="shared" si="3"/>
        <v>65.18639999999999</v>
      </c>
    </row>
    <row r="119" spans="1:10" ht="12.75">
      <c r="A119" s="116"/>
      <c r="B119" s="115"/>
      <c r="C119" s="55">
        <v>108</v>
      </c>
      <c r="D119" s="55">
        <v>105</v>
      </c>
      <c r="E119" s="55">
        <v>112</v>
      </c>
      <c r="F119" s="55">
        <v>10</v>
      </c>
      <c r="G119" s="55">
        <v>400</v>
      </c>
      <c r="H119" s="55">
        <v>400</v>
      </c>
      <c r="I119" s="55">
        <v>400</v>
      </c>
      <c r="J119" s="55">
        <f t="shared" si="3"/>
        <v>67.47</v>
      </c>
    </row>
    <row r="120" spans="1:10" ht="38.25">
      <c r="A120" s="53" t="s">
        <v>175</v>
      </c>
      <c r="B120" s="54" t="s">
        <v>176</v>
      </c>
      <c r="C120" s="55">
        <v>258</v>
      </c>
      <c r="D120" s="55">
        <v>262</v>
      </c>
      <c r="E120" s="55">
        <v>240</v>
      </c>
      <c r="F120" s="55">
        <v>16</v>
      </c>
      <c r="G120" s="55">
        <v>400</v>
      </c>
      <c r="H120" s="55">
        <v>400</v>
      </c>
      <c r="I120" s="55">
        <v>397</v>
      </c>
      <c r="J120" s="55">
        <f t="shared" si="3"/>
        <v>157.38156</v>
      </c>
    </row>
    <row r="121" spans="1:10" ht="12.75" customHeight="1">
      <c r="A121" s="53" t="s">
        <v>177</v>
      </c>
      <c r="B121" s="115" t="s">
        <v>178</v>
      </c>
      <c r="C121" s="55">
        <v>180</v>
      </c>
      <c r="D121" s="55">
        <v>183</v>
      </c>
      <c r="E121" s="55">
        <v>174</v>
      </c>
      <c r="F121" s="55">
        <v>15</v>
      </c>
      <c r="G121" s="55">
        <v>380</v>
      </c>
      <c r="H121" s="55">
        <v>380</v>
      </c>
      <c r="I121" s="55">
        <v>380</v>
      </c>
      <c r="J121" s="55">
        <f t="shared" si="3"/>
        <v>105.90714</v>
      </c>
    </row>
    <row r="122" spans="1:10" ht="38.25">
      <c r="A122" s="53" t="s">
        <v>179</v>
      </c>
      <c r="B122" s="115"/>
      <c r="C122" s="55">
        <v>94</v>
      </c>
      <c r="D122" s="55">
        <v>97</v>
      </c>
      <c r="E122" s="55">
        <v>95</v>
      </c>
      <c r="F122" s="55">
        <v>12</v>
      </c>
      <c r="G122" s="55">
        <v>400</v>
      </c>
      <c r="H122" s="55">
        <v>400</v>
      </c>
      <c r="I122" s="55">
        <v>400</v>
      </c>
      <c r="J122" s="55">
        <f t="shared" si="3"/>
        <v>59.3736</v>
      </c>
    </row>
    <row r="123" spans="1:10" ht="38.25">
      <c r="A123" s="109" t="s">
        <v>180</v>
      </c>
      <c r="B123" s="102" t="s">
        <v>181</v>
      </c>
      <c r="C123" s="107">
        <v>170</v>
      </c>
      <c r="D123" s="107">
        <v>185</v>
      </c>
      <c r="E123" s="107">
        <v>163</v>
      </c>
      <c r="F123" s="107">
        <v>16</v>
      </c>
      <c r="G123" s="107">
        <v>400</v>
      </c>
      <c r="H123" s="107">
        <v>400</v>
      </c>
      <c r="I123" s="107">
        <v>400</v>
      </c>
      <c r="J123" s="107">
        <f t="shared" si="3"/>
        <v>107.5368</v>
      </c>
    </row>
    <row r="124" spans="1:10" ht="25.5">
      <c r="A124" s="110" t="s">
        <v>448</v>
      </c>
      <c r="B124" s="111"/>
      <c r="C124" s="108"/>
      <c r="D124" s="108"/>
      <c r="E124" s="108"/>
      <c r="F124" s="108"/>
      <c r="G124" s="108"/>
      <c r="H124" s="108"/>
      <c r="I124" s="108"/>
      <c r="J124" s="107"/>
    </row>
    <row r="125" spans="1:10" ht="12.75">
      <c r="A125" s="110" t="s">
        <v>442</v>
      </c>
      <c r="B125" s="111"/>
      <c r="C125" s="108">
        <f>SUM(2.1*60)</f>
        <v>126</v>
      </c>
      <c r="D125" s="108">
        <f>SUM(2.26*60)</f>
        <v>135.6</v>
      </c>
      <c r="E125" s="108">
        <f>SUM(1.9*60)</f>
        <v>114</v>
      </c>
      <c r="F125" s="108">
        <v>0</v>
      </c>
      <c r="G125" s="113">
        <f>SUM(222*1.73)</f>
        <v>384.06</v>
      </c>
      <c r="H125" s="113">
        <f>SUM(227*1.735)</f>
        <v>393.845</v>
      </c>
      <c r="I125" s="113">
        <f>SUM(229*1.73)</f>
        <v>396.17</v>
      </c>
      <c r="J125" s="107">
        <f t="shared" si="3"/>
        <v>76.28998461000002</v>
      </c>
    </row>
    <row r="126" spans="1:10" ht="12.75">
      <c r="A126" s="110" t="s">
        <v>443</v>
      </c>
      <c r="B126" s="111"/>
      <c r="C126" s="108">
        <f>SUM(0.37*200)</f>
        <v>74</v>
      </c>
      <c r="D126" s="108">
        <f>SUM(0.33*200)</f>
        <v>66</v>
      </c>
      <c r="E126" s="108">
        <f>SUM(0.61*200)</f>
        <v>122</v>
      </c>
      <c r="F126" s="108">
        <v>0</v>
      </c>
      <c r="G126" s="113">
        <f>SUM(214*1.73)</f>
        <v>370.21999999999997</v>
      </c>
      <c r="H126" s="113">
        <f>SUM(223*1.735)</f>
        <v>386.90500000000003</v>
      </c>
      <c r="I126" s="113">
        <f>SUM(222*1.73)</f>
        <v>384.06</v>
      </c>
      <c r="J126" s="114">
        <f t="shared" si="3"/>
        <v>51.72535131000001</v>
      </c>
    </row>
    <row r="127" spans="1:10" ht="12.75">
      <c r="A127" s="110" t="s">
        <v>444</v>
      </c>
      <c r="B127" s="111"/>
      <c r="C127" s="108">
        <f>SUM(1.52*60)</f>
        <v>91.2</v>
      </c>
      <c r="D127" s="108">
        <f>SUM(1.41*60)</f>
        <v>84.6</v>
      </c>
      <c r="E127" s="108">
        <f>SUM(1.18*60)</f>
        <v>70.8</v>
      </c>
      <c r="F127" s="108">
        <v>0</v>
      </c>
      <c r="G127" s="113">
        <f>SUM(231*1.73)</f>
        <v>399.63</v>
      </c>
      <c r="H127" s="113">
        <f>SUM(232*1.735)</f>
        <v>402.52000000000004</v>
      </c>
      <c r="I127" s="113">
        <f>SUM(231*1.73)</f>
        <v>399.63</v>
      </c>
      <c r="J127" s="114">
        <f t="shared" si="3"/>
        <v>51.27009800400001</v>
      </c>
    </row>
    <row r="128" spans="1:10" ht="12.75">
      <c r="A128" s="110" t="s">
        <v>445</v>
      </c>
      <c r="B128" s="111"/>
      <c r="C128" s="108">
        <f>SUM(0.19*40)</f>
        <v>7.6</v>
      </c>
      <c r="D128" s="108">
        <f>SUM(0.19*40)</f>
        <v>7.6</v>
      </c>
      <c r="E128" s="108">
        <f>SUM(1.4*40)</f>
        <v>56</v>
      </c>
      <c r="F128" s="108">
        <v>0</v>
      </c>
      <c r="G128" s="113">
        <f>SUM(241*1.73)</f>
        <v>416.93</v>
      </c>
      <c r="H128" s="113">
        <f>SUM(227*1.735)</f>
        <v>393.845</v>
      </c>
      <c r="I128" s="113">
        <f>SUM(229*1.73)</f>
        <v>396.17</v>
      </c>
      <c r="J128" s="114">
        <f t="shared" si="3"/>
        <v>14.866665732000005</v>
      </c>
    </row>
    <row r="129" spans="1:10" ht="12.75">
      <c r="A129" s="110" t="s">
        <v>447</v>
      </c>
      <c r="B129" s="111"/>
      <c r="C129" s="108">
        <f>SUM(2.1*60)</f>
        <v>126</v>
      </c>
      <c r="D129" s="108">
        <f>SUM(2.26*60)</f>
        <v>135.6</v>
      </c>
      <c r="E129" s="108">
        <f>SUM(1.9*60)</f>
        <v>114</v>
      </c>
      <c r="F129" s="108">
        <v>0</v>
      </c>
      <c r="G129" s="113">
        <f>SUM(222*1.73)</f>
        <v>384.06</v>
      </c>
      <c r="H129" s="113">
        <f>SUM(227*1.735)</f>
        <v>393.845</v>
      </c>
      <c r="I129" s="113">
        <f>SUM(229*1.73)</f>
        <v>396.17</v>
      </c>
      <c r="J129" s="114">
        <f t="shared" si="3"/>
        <v>76.28998461000002</v>
      </c>
    </row>
    <row r="130" spans="1:10" ht="12.75">
      <c r="A130" s="59"/>
      <c r="B130" s="60"/>
      <c r="C130" s="112"/>
      <c r="D130" s="112"/>
      <c r="E130" s="112"/>
      <c r="F130" s="112"/>
      <c r="G130" s="112"/>
      <c r="H130" s="112"/>
      <c r="I130" s="112"/>
      <c r="J130" s="112"/>
    </row>
    <row r="131" spans="3:10" ht="12.75">
      <c r="C131" s="112"/>
      <c r="D131" s="112"/>
      <c r="E131" s="112"/>
      <c r="F131" s="112"/>
      <c r="G131" s="112"/>
      <c r="H131" s="112"/>
      <c r="I131" s="112"/>
      <c r="J131" s="112"/>
    </row>
    <row r="132" spans="3:10" ht="12.75">
      <c r="C132" s="112"/>
      <c r="D132" s="112"/>
      <c r="E132" s="112"/>
      <c r="F132" s="112"/>
      <c r="G132" s="112"/>
      <c r="H132" s="112"/>
      <c r="I132" s="112"/>
      <c r="J132" s="112"/>
    </row>
    <row r="133" spans="3:10" ht="12.75">
      <c r="C133" s="112"/>
      <c r="D133" s="112"/>
      <c r="E133" s="112"/>
      <c r="F133" s="112"/>
      <c r="G133" s="112"/>
      <c r="H133" s="112"/>
      <c r="I133" s="112"/>
      <c r="J133" s="112"/>
    </row>
    <row r="134" spans="3:10" ht="12.75">
      <c r="C134" s="112"/>
      <c r="D134" s="112"/>
      <c r="E134" s="112"/>
      <c r="F134" s="112"/>
      <c r="G134" s="112"/>
      <c r="H134" s="112"/>
      <c r="I134" s="112"/>
      <c r="J134" s="112"/>
    </row>
    <row r="135" spans="3:10" ht="12.75">
      <c r="C135" s="112"/>
      <c r="D135" s="112"/>
      <c r="E135" s="112"/>
      <c r="F135" s="112"/>
      <c r="G135" s="112"/>
      <c r="H135" s="112"/>
      <c r="I135" s="112"/>
      <c r="J135" s="112"/>
    </row>
    <row r="136" spans="3:10" ht="12.75">
      <c r="C136" s="112"/>
      <c r="D136" s="112"/>
      <c r="E136" s="112"/>
      <c r="F136" s="112"/>
      <c r="G136" s="112"/>
      <c r="H136" s="112"/>
      <c r="I136" s="112"/>
      <c r="J136" s="112"/>
    </row>
    <row r="137" spans="3:10" ht="12.75">
      <c r="C137" s="112"/>
      <c r="D137" s="112"/>
      <c r="E137" s="112"/>
      <c r="F137" s="112"/>
      <c r="G137" s="112"/>
      <c r="H137" s="112"/>
      <c r="I137" s="112"/>
      <c r="J137" s="112"/>
    </row>
    <row r="138" spans="3:10" ht="12.75">
      <c r="C138" s="112"/>
      <c r="D138" s="112"/>
      <c r="E138" s="112"/>
      <c r="F138" s="112"/>
      <c r="G138" s="112"/>
      <c r="H138" s="112"/>
      <c r="I138" s="112"/>
      <c r="J138" s="112"/>
    </row>
    <row r="139" spans="3:10" ht="12.75">
      <c r="C139" s="112"/>
      <c r="D139" s="112"/>
      <c r="E139" s="112"/>
      <c r="F139" s="112"/>
      <c r="G139" s="112"/>
      <c r="H139" s="112"/>
      <c r="I139" s="112"/>
      <c r="J139" s="112"/>
    </row>
    <row r="140" spans="3:10" ht="12.75">
      <c r="C140" s="112"/>
      <c r="D140" s="112"/>
      <c r="E140" s="112"/>
      <c r="F140" s="112"/>
      <c r="G140" s="112"/>
      <c r="H140" s="112"/>
      <c r="I140" s="112"/>
      <c r="J140" s="112"/>
    </row>
    <row r="141" spans="3:10" ht="12.75">
      <c r="C141" s="112"/>
      <c r="D141" s="112"/>
      <c r="E141" s="112"/>
      <c r="F141" s="112"/>
      <c r="G141" s="112"/>
      <c r="H141" s="112"/>
      <c r="I141" s="112"/>
      <c r="J141" s="112"/>
    </row>
    <row r="142" spans="3:10" ht="12.75">
      <c r="C142" s="112"/>
      <c r="D142" s="112"/>
      <c r="E142" s="112"/>
      <c r="F142" s="112"/>
      <c r="G142" s="112"/>
      <c r="H142" s="112"/>
      <c r="I142" s="112"/>
      <c r="J142" s="112"/>
    </row>
    <row r="143" spans="3:10" ht="12.75">
      <c r="C143" s="112"/>
      <c r="D143" s="112"/>
      <c r="E143" s="112"/>
      <c r="F143" s="112"/>
      <c r="G143" s="112"/>
      <c r="H143" s="112"/>
      <c r="I143" s="112"/>
      <c r="J143" s="112"/>
    </row>
    <row r="144" spans="3:10" ht="12.75">
      <c r="C144" s="112"/>
      <c r="D144" s="112"/>
      <c r="E144" s="112"/>
      <c r="F144" s="112"/>
      <c r="G144" s="112"/>
      <c r="H144" s="112"/>
      <c r="I144" s="112"/>
      <c r="J144" s="112"/>
    </row>
    <row r="145" spans="3:10" ht="12.75">
      <c r="C145" s="112"/>
      <c r="D145" s="112"/>
      <c r="E145" s="112"/>
      <c r="F145" s="112"/>
      <c r="G145" s="112"/>
      <c r="H145" s="112"/>
      <c r="I145" s="112"/>
      <c r="J145" s="112"/>
    </row>
    <row r="146" spans="3:10" ht="12.75">
      <c r="C146" s="112"/>
      <c r="D146" s="112"/>
      <c r="E146" s="112"/>
      <c r="F146" s="112"/>
      <c r="G146" s="112"/>
      <c r="H146" s="112"/>
      <c r="I146" s="112"/>
      <c r="J146" s="112"/>
    </row>
    <row r="147" spans="3:10" ht="12.75">
      <c r="C147" s="112"/>
      <c r="D147" s="112"/>
      <c r="E147" s="112"/>
      <c r="F147" s="112"/>
      <c r="G147" s="112"/>
      <c r="H147" s="112"/>
      <c r="I147" s="112"/>
      <c r="J147" s="112"/>
    </row>
  </sheetData>
  <sheetProtection selectLockedCells="1" selectUnlockedCells="1"/>
  <mergeCells count="40">
    <mergeCell ref="A1:J1"/>
    <mergeCell ref="A2:F2"/>
    <mergeCell ref="A3:A5"/>
    <mergeCell ref="B3:B5"/>
    <mergeCell ref="C3:F3"/>
    <mergeCell ref="G3:I4"/>
    <mergeCell ref="J3:J4"/>
    <mergeCell ref="C4:F4"/>
    <mergeCell ref="A6:A10"/>
    <mergeCell ref="A11:A12"/>
    <mergeCell ref="A13:A15"/>
    <mergeCell ref="A16:A22"/>
    <mergeCell ref="A23:A26"/>
    <mergeCell ref="A27:A31"/>
    <mergeCell ref="A32:A38"/>
    <mergeCell ref="A39:A40"/>
    <mergeCell ref="B44:B45"/>
    <mergeCell ref="B47:B48"/>
    <mergeCell ref="B49:B50"/>
    <mergeCell ref="B58:B59"/>
    <mergeCell ref="A62:A63"/>
    <mergeCell ref="B62:B63"/>
    <mergeCell ref="B67:B68"/>
    <mergeCell ref="B91:B94"/>
    <mergeCell ref="A93:A94"/>
    <mergeCell ref="B96:B97"/>
    <mergeCell ref="A98:A99"/>
    <mergeCell ref="B98:B99"/>
    <mergeCell ref="A102:A103"/>
    <mergeCell ref="B102:B103"/>
    <mergeCell ref="A104:A106"/>
    <mergeCell ref="B104:B106"/>
    <mergeCell ref="B121:B122"/>
    <mergeCell ref="A107:A108"/>
    <mergeCell ref="B107:B108"/>
    <mergeCell ref="B110:B115"/>
    <mergeCell ref="A116:A117"/>
    <mergeCell ref="B116:B117"/>
    <mergeCell ref="A118:A119"/>
    <mergeCell ref="B118:B119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2024-02-22T08:03:53Z</dcterms:created>
  <dcterms:modified xsi:type="dcterms:W3CDTF">2024-02-22T08:03:54Z</dcterms:modified>
  <cp:category/>
  <cp:version/>
  <cp:contentType/>
  <cp:contentStatus/>
</cp:coreProperties>
</file>